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" windowWidth="15192" windowHeight="8952"/>
  </bookViews>
  <sheets>
    <sheet name="Sheet1" sheetId="1" r:id="rId1"/>
    <sheet name="Sheet2" sheetId="2" r:id="rId2"/>
    <sheet name="Sheet3" sheetId="3" r:id="rId3"/>
  </sheets>
  <calcPr calcId="125725" iterate="1"/>
</workbook>
</file>

<file path=xl/calcChain.xml><?xml version="1.0" encoding="utf-8"?>
<calcChain xmlns="http://schemas.openxmlformats.org/spreadsheetml/2006/main">
  <c r="E123" i="1"/>
  <c r="G124" l="1"/>
  <c r="G123"/>
  <c r="G116"/>
  <c r="E124"/>
  <c r="E116"/>
  <c r="G179"/>
  <c r="E179"/>
  <c r="G166"/>
  <c r="G165"/>
  <c r="E166"/>
  <c r="E165"/>
  <c r="A3" l="1"/>
  <c r="A4" s="1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E213"/>
  <c r="E212"/>
  <c r="E342"/>
  <c r="E408"/>
  <c r="A84" l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I88"/>
  <c r="I196"/>
  <c r="I197"/>
  <c r="I198"/>
  <c r="I219"/>
  <c r="I216"/>
  <c r="G213"/>
  <c r="G212"/>
  <c r="I210"/>
  <c r="I214"/>
  <c r="E217"/>
  <c r="I217" s="1"/>
  <c r="I85"/>
  <c r="I86"/>
  <c r="I440"/>
  <c r="I434"/>
  <c r="I433"/>
  <c r="I432"/>
  <c r="I431"/>
  <c r="I430"/>
  <c r="I429"/>
  <c r="I428"/>
  <c r="I427"/>
  <c r="I426"/>
  <c r="I425"/>
  <c r="I424"/>
  <c r="I423"/>
  <c r="I421"/>
  <c r="I420"/>
  <c r="I418"/>
  <c r="I417"/>
  <c r="I416"/>
  <c r="I415"/>
  <c r="I413"/>
  <c r="I412"/>
  <c r="I411"/>
  <c r="I410"/>
  <c r="I409"/>
  <c r="I407"/>
  <c r="I406"/>
  <c r="I405"/>
  <c r="I404"/>
  <c r="I403"/>
  <c r="I402"/>
  <c r="I374"/>
  <c r="I373"/>
  <c r="I372"/>
  <c r="I371"/>
  <c r="I370"/>
  <c r="I369"/>
  <c r="I368"/>
  <c r="I367"/>
  <c r="I366"/>
  <c r="I365"/>
  <c r="I364"/>
  <c r="I363"/>
  <c r="I362"/>
  <c r="I361"/>
  <c r="I360"/>
  <c r="I359"/>
  <c r="I358"/>
  <c r="I356"/>
  <c r="I355"/>
  <c r="I353"/>
  <c r="I352"/>
  <c r="I351"/>
  <c r="I350"/>
  <c r="I349"/>
  <c r="I347"/>
  <c r="I346"/>
  <c r="I345"/>
  <c r="I344"/>
  <c r="I343"/>
  <c r="I341"/>
  <c r="I340"/>
  <c r="I339"/>
  <c r="I338"/>
  <c r="I337"/>
  <c r="I336"/>
  <c r="I335"/>
  <c r="I334"/>
  <c r="I333"/>
  <c r="I332"/>
  <c r="I331"/>
  <c r="I330"/>
  <c r="I329"/>
  <c r="I328"/>
  <c r="I327"/>
  <c r="I326"/>
  <c r="I325"/>
  <c r="I324"/>
  <c r="I304"/>
  <c r="I303"/>
  <c r="I302"/>
  <c r="I301"/>
  <c r="I300"/>
  <c r="I292"/>
  <c r="I291"/>
  <c r="I290"/>
  <c r="I289"/>
  <c r="I288"/>
  <c r="I287"/>
  <c r="I286"/>
  <c r="I285"/>
  <c r="I264"/>
  <c r="I257"/>
  <c r="I256"/>
  <c r="I255"/>
  <c r="I254"/>
  <c r="I253"/>
  <c r="I252"/>
  <c r="I251"/>
  <c r="I250"/>
  <c r="I248"/>
  <c r="I247"/>
  <c r="I246"/>
  <c r="I245"/>
  <c r="I238"/>
  <c r="I237"/>
  <c r="I236"/>
  <c r="I235"/>
  <c r="I234"/>
  <c r="I228"/>
  <c r="I227"/>
  <c r="I226"/>
  <c r="I220"/>
  <c r="I218"/>
  <c r="I215"/>
  <c r="I209"/>
  <c r="I208"/>
  <c r="I207"/>
  <c r="I206"/>
  <c r="I205"/>
  <c r="I204"/>
  <c r="I203"/>
  <c r="I202"/>
  <c r="I201"/>
  <c r="I200"/>
  <c r="I199"/>
  <c r="I195"/>
  <c r="I194"/>
  <c r="I193"/>
  <c r="I192"/>
  <c r="I191"/>
  <c r="I184"/>
  <c r="I183"/>
  <c r="I182"/>
  <c r="I181"/>
  <c r="I180"/>
  <c r="I178"/>
  <c r="I177"/>
  <c r="I176"/>
  <c r="I175"/>
  <c r="I174"/>
  <c r="I173"/>
  <c r="I172"/>
  <c r="I171"/>
  <c r="I170"/>
  <c r="I169"/>
  <c r="I168"/>
  <c r="I167"/>
  <c r="I163"/>
  <c r="I129"/>
  <c r="I128"/>
  <c r="I127"/>
  <c r="I126"/>
  <c r="I125"/>
  <c r="I122"/>
  <c r="I120"/>
  <c r="I119"/>
  <c r="I118"/>
  <c r="I117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7"/>
  <c r="I84"/>
  <c r="I76"/>
  <c r="I70"/>
  <c r="I67"/>
  <c r="I66"/>
  <c r="I65"/>
  <c r="I59"/>
  <c r="I58"/>
  <c r="I57"/>
  <c r="I52"/>
  <c r="I51"/>
  <c r="I50"/>
  <c r="I44"/>
  <c r="I39"/>
  <c r="I38"/>
  <c r="I37"/>
  <c r="I36"/>
  <c r="I32"/>
  <c r="I31"/>
  <c r="I30"/>
  <c r="I29"/>
  <c r="I24"/>
  <c r="I7"/>
  <c r="I8"/>
  <c r="I9"/>
  <c r="I10"/>
  <c r="I11"/>
  <c r="I12"/>
  <c r="I13"/>
  <c r="I14"/>
  <c r="I15"/>
  <c r="I16"/>
  <c r="I17"/>
  <c r="I18"/>
  <c r="I19"/>
  <c r="I20"/>
  <c r="I6"/>
  <c r="E422"/>
  <c r="E414"/>
  <c r="E357"/>
  <c r="E348"/>
  <c r="A145" l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I213"/>
  <c r="I212"/>
  <c r="E249"/>
  <c r="A160" l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G422"/>
  <c r="I422" s="1"/>
  <c r="G414"/>
  <c r="I414" s="1"/>
  <c r="G408"/>
  <c r="I408" s="1"/>
  <c r="G357"/>
  <c r="I357" s="1"/>
  <c r="G348"/>
  <c r="I348" s="1"/>
  <c r="G342"/>
  <c r="G249"/>
  <c r="I249" s="1"/>
  <c r="I179"/>
  <c r="I166"/>
  <c r="I165"/>
  <c r="I124"/>
  <c r="I123"/>
  <c r="I116"/>
  <c r="A245" l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15" s="1"/>
  <c r="A316" s="1"/>
  <c r="A317" s="1"/>
  <c r="A318" s="1"/>
  <c r="A319" s="1"/>
  <c r="G380"/>
  <c r="I342"/>
  <c r="E186"/>
  <c r="A320" l="1"/>
  <c r="A321" s="1"/>
  <c r="A322" s="1"/>
  <c r="A323" s="1"/>
  <c r="A324" s="1"/>
  <c r="A325" s="1"/>
  <c r="A326" s="1"/>
  <c r="A327" s="1"/>
  <c r="A328" s="1"/>
  <c r="A329" s="1"/>
  <c r="A330" s="1"/>
  <c r="A331" s="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A348" s="1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A365" s="1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A382" s="1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A399" s="1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A416" s="1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A433" s="1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A450" s="1"/>
  <c r="A451" s="1"/>
  <c r="A452" s="1"/>
  <c r="A453" s="1"/>
  <c r="A454" s="1"/>
  <c r="A455" s="1"/>
  <c r="A456" s="1"/>
  <c r="A457" s="1"/>
  <c r="A458" s="1"/>
  <c r="A459" s="1"/>
  <c r="E436"/>
  <c r="G306"/>
  <c r="G294"/>
  <c r="G267"/>
  <c r="G259"/>
  <c r="G240"/>
  <c r="G230"/>
  <c r="G222"/>
  <c r="E259"/>
  <c r="E240"/>
  <c r="G135"/>
  <c r="E78"/>
  <c r="E453" s="1"/>
  <c r="E267"/>
  <c r="E230"/>
  <c r="E294"/>
  <c r="E306"/>
  <c r="I294" l="1"/>
  <c r="I230"/>
  <c r="I267"/>
  <c r="I259"/>
  <c r="I240"/>
  <c r="I306"/>
  <c r="E380"/>
  <c r="E309"/>
  <c r="E455" s="1"/>
  <c r="E457" s="1"/>
  <c r="G186"/>
  <c r="I186" s="1"/>
  <c r="G436"/>
  <c r="I436" s="1"/>
  <c r="E135"/>
  <c r="I135" s="1"/>
  <c r="E442" l="1"/>
  <c r="G455" s="1"/>
  <c r="I455" s="1"/>
  <c r="I380"/>
  <c r="E222"/>
  <c r="I222" s="1"/>
  <c r="E274" l="1"/>
  <c r="G453" s="1"/>
  <c r="G457" l="1"/>
  <c r="I453"/>
  <c r="I457" s="1"/>
</calcChain>
</file>

<file path=xl/comments1.xml><?xml version="1.0" encoding="utf-8"?>
<comments xmlns="http://schemas.openxmlformats.org/spreadsheetml/2006/main">
  <authors>
    <author>Austin</author>
    <author>auszen</author>
  </authors>
  <commentList>
    <comment ref="G167" authorId="0">
      <text>
        <r>
          <rPr>
            <sz val="9"/>
            <color indexed="81"/>
            <rFont val="Tahoma"/>
            <family val="2"/>
          </rPr>
          <t>Based on 4 fte ($250 each) and 2 pte ($125 each).</t>
        </r>
      </text>
    </comment>
    <comment ref="D198" authorId="1">
      <text>
        <r>
          <rPr>
            <sz val="9"/>
            <color indexed="81"/>
            <rFont val="Tahoma"/>
            <family val="2"/>
          </rPr>
          <t>Costs to have yards mowed that are in violation of grass ordinance</t>
        </r>
      </text>
    </comment>
    <comment ref="G226" authorId="0">
      <text>
        <r>
          <rPr>
            <sz val="9"/>
            <color indexed="81"/>
            <rFont val="Tahoma"/>
            <family val="2"/>
          </rPr>
          <t>Based on 3% increase</t>
        </r>
      </text>
    </comment>
    <comment ref="G227" authorId="0">
      <text>
        <r>
          <rPr>
            <sz val="9"/>
            <color indexed="81"/>
            <rFont val="Tahoma"/>
            <family val="2"/>
          </rPr>
          <t>Based on pick-up by Long Enterprises at $3.00/month/household for 250 households</t>
        </r>
      </text>
    </comment>
    <comment ref="E236" authorId="1">
      <text>
        <r>
          <rPr>
            <sz val="9"/>
            <color indexed="81"/>
            <rFont val="Tahoma"/>
            <family val="2"/>
          </rPr>
          <t>Paving of parking area behind town office/in front of PD</t>
        </r>
      </text>
    </comment>
    <comment ref="G236" authorId="0">
      <text>
        <r>
          <rPr>
            <sz val="9"/>
            <color indexed="81"/>
            <rFont val="Tahoma"/>
            <family val="2"/>
          </rPr>
          <t>For Christmas lights that will be paid for on LOC then paid off after July 1.</t>
        </r>
      </text>
    </comment>
    <comment ref="E237" authorId="1">
      <text>
        <r>
          <rPr>
            <sz val="9"/>
            <color indexed="81"/>
            <rFont val="Tahoma"/>
            <family val="2"/>
          </rPr>
          <t>$15,000 - final 1/3 for dump truck = $45,000
$6,000 for 8'6" plow for '08 Chevy
$4,000 for trailer for sewer camera/supplies</t>
        </r>
      </text>
    </comment>
    <comment ref="G237" authorId="0">
      <text>
        <r>
          <rPr>
            <sz val="9"/>
            <color indexed="81"/>
            <rFont val="Tahoma"/>
            <family val="2"/>
          </rPr>
          <t>$15,000 - 1/3 of large dump truck to be purchased in 2015
$12,200 - New Kubota ZD326 60" cut zero turn mower</t>
        </r>
      </text>
    </comment>
    <comment ref="E253" authorId="1">
      <text>
        <r>
          <rPr>
            <sz val="9"/>
            <color indexed="81"/>
            <rFont val="Tahoma"/>
            <family val="2"/>
          </rPr>
          <t>For trimming trees around parking lots and playground equipment</t>
        </r>
      </text>
    </comment>
    <comment ref="E291" authorId="1">
      <text>
        <r>
          <rPr>
            <sz val="9"/>
            <color indexed="81"/>
            <rFont val="Tahoma"/>
            <family val="2"/>
          </rPr>
          <t>For RMH infrastructure improvements</t>
        </r>
      </text>
    </comment>
  </commentList>
</comments>
</file>

<file path=xl/sharedStrings.xml><?xml version="1.0" encoding="utf-8"?>
<sst xmlns="http://schemas.openxmlformats.org/spreadsheetml/2006/main" count="555" uniqueCount="486">
  <si>
    <t>GENERAL FUND REVENUE</t>
  </si>
  <si>
    <t>Taxes, Local</t>
  </si>
  <si>
    <t>4005-0</t>
  </si>
  <si>
    <t>Real Estate Taxes</t>
  </si>
  <si>
    <t>4015-0</t>
  </si>
  <si>
    <t>Personal Property Taxes</t>
  </si>
  <si>
    <t>4025-0</t>
  </si>
  <si>
    <t>Penalties/Interest</t>
  </si>
  <si>
    <t>4030-1</t>
  </si>
  <si>
    <t>Utility Tax - SVE</t>
  </si>
  <si>
    <t>4030-2</t>
  </si>
  <si>
    <t>Utility Tax - VA Power</t>
  </si>
  <si>
    <t>4030-3</t>
  </si>
  <si>
    <t>Communications Sales Tax</t>
  </si>
  <si>
    <t>4030-4</t>
  </si>
  <si>
    <t>Utility Tax - ComGas</t>
  </si>
  <si>
    <t>4031-1</t>
  </si>
  <si>
    <t>4031-2</t>
  </si>
  <si>
    <t>4031-3</t>
  </si>
  <si>
    <t>Utility License - Verizon</t>
  </si>
  <si>
    <t>4031-4</t>
  </si>
  <si>
    <t>4035-0</t>
  </si>
  <si>
    <t>Bank Stock Tax</t>
  </si>
  <si>
    <t>4090-3</t>
  </si>
  <si>
    <t>Rolling Stock Tax</t>
  </si>
  <si>
    <t>4090-5</t>
  </si>
  <si>
    <t>Meals and Occupancy Tax</t>
  </si>
  <si>
    <t>Taxes, Intergovernmental</t>
  </si>
  <si>
    <t>4110-0</t>
  </si>
  <si>
    <t>Sales Tax</t>
  </si>
  <si>
    <t>Grants/Donations</t>
  </si>
  <si>
    <t>4210-0</t>
  </si>
  <si>
    <t>Law Enforcement Grant</t>
  </si>
  <si>
    <t>4290-0</t>
  </si>
  <si>
    <t>Other Grants</t>
  </si>
  <si>
    <t>4295-0</t>
  </si>
  <si>
    <t>Fire Programs Grant</t>
  </si>
  <si>
    <t>4130-0</t>
  </si>
  <si>
    <t>Snow Removal</t>
  </si>
  <si>
    <t>Licenses, Fees, Permits</t>
  </si>
  <si>
    <t>4310-0</t>
  </si>
  <si>
    <t>Business License</t>
  </si>
  <si>
    <t>4370-0</t>
  </si>
  <si>
    <t>Zoning Fees</t>
  </si>
  <si>
    <t>Fines/Forfeitures</t>
  </si>
  <si>
    <t>4400-0</t>
  </si>
  <si>
    <t>Court Fines</t>
  </si>
  <si>
    <t>Use Of Money</t>
  </si>
  <si>
    <t>4510-0</t>
  </si>
  <si>
    <t>Interest Income</t>
  </si>
  <si>
    <t>4520-0</t>
  </si>
  <si>
    <t>Rent Income</t>
  </si>
  <si>
    <t>4530-0</t>
  </si>
  <si>
    <t>Sale of Assets</t>
  </si>
  <si>
    <t>Other Income</t>
  </si>
  <si>
    <t>4610-0</t>
  </si>
  <si>
    <t>Miscellaneous Income</t>
  </si>
  <si>
    <t>4630-0</t>
  </si>
  <si>
    <t>Heritage Day</t>
  </si>
  <si>
    <t>4620-0</t>
  </si>
  <si>
    <t>Sanitation Fees</t>
  </si>
  <si>
    <t>Transfer from Savings</t>
  </si>
  <si>
    <t>Loan Proceeds</t>
  </si>
  <si>
    <t>TOTAL REVENUE</t>
  </si>
  <si>
    <t>GENERAL FUND EXPENDITURES</t>
  </si>
  <si>
    <t>6000-0</t>
  </si>
  <si>
    <t>Advertising</t>
  </si>
  <si>
    <t>6010-0</t>
  </si>
  <si>
    <t>Donation - PES Boys &amp; Girls Club</t>
  </si>
  <si>
    <t>6010-1</t>
  </si>
  <si>
    <t>Donation - Fire Department</t>
  </si>
  <si>
    <t>6010-2</t>
  </si>
  <si>
    <t>Donation - Rescue Squad</t>
  </si>
  <si>
    <t>6010-3</t>
  </si>
  <si>
    <t>Donation - Senior Citizens</t>
  </si>
  <si>
    <t>6010-4</t>
  </si>
  <si>
    <t>Donation - Village Library</t>
  </si>
  <si>
    <t>6010-5</t>
  </si>
  <si>
    <t>Beautification Committee</t>
  </si>
  <si>
    <t>6010-6</t>
  </si>
  <si>
    <t>Plains Dist. Mem. Museum</t>
  </si>
  <si>
    <t>6010-7</t>
  </si>
  <si>
    <t>Tree Lighting Ceremony</t>
  </si>
  <si>
    <t>6010-8</t>
  </si>
  <si>
    <t>6011-0</t>
  </si>
  <si>
    <t>Dues, Manual, Reg. Fees</t>
  </si>
  <si>
    <t>6011-1</t>
  </si>
  <si>
    <t>Virginia Municipal League</t>
  </si>
  <si>
    <t>6011-3</t>
  </si>
  <si>
    <t>Chamber of Commerce</t>
  </si>
  <si>
    <t>6011-4</t>
  </si>
  <si>
    <t>Local Gov't Attorney</t>
  </si>
  <si>
    <t>6013-0</t>
  </si>
  <si>
    <t>Training and Seminars</t>
  </si>
  <si>
    <t>6025-0</t>
  </si>
  <si>
    <t>Cleaning</t>
  </si>
  <si>
    <t>6040-0</t>
  </si>
  <si>
    <t>Heat</t>
  </si>
  <si>
    <t>6045-0</t>
  </si>
  <si>
    <t>Miscellaneous</t>
  </si>
  <si>
    <t>6048-0</t>
  </si>
  <si>
    <t>Computer Maint. &amp; Supplies</t>
  </si>
  <si>
    <t>6050-0</t>
  </si>
  <si>
    <t>Office Supplies</t>
  </si>
  <si>
    <t>6051-0</t>
  </si>
  <si>
    <t>Office Expenses - Other</t>
  </si>
  <si>
    <t>6051-1</t>
  </si>
  <si>
    <t>Copier Lease</t>
  </si>
  <si>
    <t>6052-0</t>
  </si>
  <si>
    <t>Postage</t>
  </si>
  <si>
    <t>6054-0</t>
  </si>
  <si>
    <t>Planning &amp; Zoning</t>
  </si>
  <si>
    <t>6055-1</t>
  </si>
  <si>
    <t>Insurance - General</t>
  </si>
  <si>
    <t>6055-2</t>
  </si>
  <si>
    <t>Insurance - Health</t>
  </si>
  <si>
    <t>6055-4</t>
  </si>
  <si>
    <t>Group Insurance</t>
  </si>
  <si>
    <t>6058-0</t>
  </si>
  <si>
    <t>6066-1</t>
  </si>
  <si>
    <t>Part Time Salary Expense</t>
  </si>
  <si>
    <t>6060-0</t>
  </si>
  <si>
    <t>Mayor and Council Fees</t>
  </si>
  <si>
    <t>6064-0</t>
  </si>
  <si>
    <t>6067-0</t>
  </si>
  <si>
    <t>Workman's Compensation</t>
  </si>
  <si>
    <t>6068-0</t>
  </si>
  <si>
    <t>Social Security Taxes</t>
  </si>
  <si>
    <t>6069-0</t>
  </si>
  <si>
    <t>Retirement</t>
  </si>
  <si>
    <t>6070-1</t>
  </si>
  <si>
    <t>Accounting Fees</t>
  </si>
  <si>
    <t>6070-2</t>
  </si>
  <si>
    <t>Legal Fees</t>
  </si>
  <si>
    <t>6070-3</t>
  </si>
  <si>
    <t>Planners</t>
  </si>
  <si>
    <t>6095-0</t>
  </si>
  <si>
    <t>Cellular Phone</t>
  </si>
  <si>
    <t>6095-1</t>
  </si>
  <si>
    <t>Monthly Telephone</t>
  </si>
  <si>
    <t>TOTAL GENERAL FUND EXPENDITURES</t>
  </si>
  <si>
    <t>PUBLIC SAFETY EXPENDITURES</t>
  </si>
  <si>
    <t>6202-0</t>
  </si>
  <si>
    <t>6203-0</t>
  </si>
  <si>
    <t>6204-0</t>
  </si>
  <si>
    <t>6205-0</t>
  </si>
  <si>
    <t>Police Car Gas &amp; Oil</t>
  </si>
  <si>
    <t>6206-0</t>
  </si>
  <si>
    <t>Police Car Maintenance</t>
  </si>
  <si>
    <t>6207-0</t>
  </si>
  <si>
    <t>Police Dept. Misc.</t>
  </si>
  <si>
    <t>6209-0</t>
  </si>
  <si>
    <t>Part-time Officers</t>
  </si>
  <si>
    <t>6210-0</t>
  </si>
  <si>
    <t>Dues and Subscriptions</t>
  </si>
  <si>
    <t>6215-0</t>
  </si>
  <si>
    <t>Uniforms and Laundry</t>
  </si>
  <si>
    <t>6216-0</t>
  </si>
  <si>
    <t>Computer Software Maintenance</t>
  </si>
  <si>
    <t>6218-0</t>
  </si>
  <si>
    <t>Supplies</t>
  </si>
  <si>
    <t>6220-0</t>
  </si>
  <si>
    <t>Reimburse Attorney Fees</t>
  </si>
  <si>
    <t>6230-0</t>
  </si>
  <si>
    <t>Training</t>
  </si>
  <si>
    <t>Insurance - Group</t>
  </si>
  <si>
    <t>6255-2</t>
  </si>
  <si>
    <t>Insurance Health</t>
  </si>
  <si>
    <t>6265-0</t>
  </si>
  <si>
    <t>Translation Services</t>
  </si>
  <si>
    <t>6290-0</t>
  </si>
  <si>
    <t>Other Public Safety - FD</t>
  </si>
  <si>
    <t>TOTAL PUBLIC SAFETY EXPENDITURES</t>
  </si>
  <si>
    <t>BUILDINGS &amp; STREETS EXPENDITURES</t>
  </si>
  <si>
    <t>6300-0</t>
  </si>
  <si>
    <t>Building and Grounds Maint.</t>
  </si>
  <si>
    <t>6300-1</t>
  </si>
  <si>
    <t>Repair/Maint. Town Office</t>
  </si>
  <si>
    <t>6300-2</t>
  </si>
  <si>
    <t>Repair/Maint. Town Shop</t>
  </si>
  <si>
    <t>6300-3</t>
  </si>
  <si>
    <t>Repair/Maint. Old Town Hall</t>
  </si>
  <si>
    <t>6300-4</t>
  </si>
  <si>
    <t>Repair/Maint. Xmas Lights</t>
  </si>
  <si>
    <t>6302-0</t>
  </si>
  <si>
    <t>Vehicle Gas/Oil</t>
  </si>
  <si>
    <t>6302-2</t>
  </si>
  <si>
    <t>Lawn Mowers Gas/Oil</t>
  </si>
  <si>
    <t>6303-0</t>
  </si>
  <si>
    <t>Vehicle Repair -2007 Chevy</t>
  </si>
  <si>
    <t>6303-2</t>
  </si>
  <si>
    <t>Lawn Mower Repair/Maint.</t>
  </si>
  <si>
    <t>6309-1</t>
  </si>
  <si>
    <t>Town Office Electricity</t>
  </si>
  <si>
    <t>6309-2</t>
  </si>
  <si>
    <t>Shop Electricity</t>
  </si>
  <si>
    <t>6309-3</t>
  </si>
  <si>
    <t>Street Lights - Electric</t>
  </si>
  <si>
    <t>6309-4</t>
  </si>
  <si>
    <t>Christmas Lights - Electricity</t>
  </si>
  <si>
    <t>6309-5</t>
  </si>
  <si>
    <t>Fire Department Electric</t>
  </si>
  <si>
    <t>6311-0</t>
  </si>
  <si>
    <t>Heat - Shop</t>
  </si>
  <si>
    <t>Small Tools/Supplies</t>
  </si>
  <si>
    <t>TOTAL BUILDINGS &amp; STREETS EXPENDITURES</t>
  </si>
  <si>
    <t>6400-0</t>
  </si>
  <si>
    <t>Disposal Contract</t>
  </si>
  <si>
    <t>6402-0</t>
  </si>
  <si>
    <t>Landfill Expenses</t>
  </si>
  <si>
    <t>Capital Outlay</t>
  </si>
  <si>
    <t>Capital Outlay - Police Dept.</t>
  </si>
  <si>
    <t>Capital Outlay - Streets</t>
  </si>
  <si>
    <t>8050-0</t>
  </si>
  <si>
    <t>Transfer to Water/Sewer</t>
  </si>
  <si>
    <t>TOTAL EXPENDITURES FROM GENERAL FUND,</t>
  </si>
  <si>
    <t>WATER/SEWER REVENUE</t>
  </si>
  <si>
    <t>WATER FUND REVENUE</t>
  </si>
  <si>
    <t>4000-0</t>
  </si>
  <si>
    <t>Water Revenue</t>
  </si>
  <si>
    <t>4010-0</t>
  </si>
  <si>
    <t>Water Connection Fees</t>
  </si>
  <si>
    <t>4020-0</t>
  </si>
  <si>
    <t>Penalties</t>
  </si>
  <si>
    <t>4090-0</t>
  </si>
  <si>
    <t>4100-0</t>
  </si>
  <si>
    <t>Transfer from General Fund</t>
  </si>
  <si>
    <t>Loan</t>
  </si>
  <si>
    <t>TOTAL WATER FUND REVENUE</t>
  </si>
  <si>
    <t>SEWER FUND REVENUE</t>
  </si>
  <si>
    <t>4500-0</t>
  </si>
  <si>
    <t>Sewer Revenue</t>
  </si>
  <si>
    <t>5410-0</t>
  </si>
  <si>
    <t>Sewer Connection</t>
  </si>
  <si>
    <t>4590-0</t>
  </si>
  <si>
    <t>8000-0</t>
  </si>
  <si>
    <t>8500-0</t>
  </si>
  <si>
    <t>TOTAL SEWER FUND REVENUE</t>
  </si>
  <si>
    <t>TOTAL WATER/SEWER REVENUE</t>
  </si>
  <si>
    <t>WATER FUND EXPENDITURES</t>
  </si>
  <si>
    <t>6001-0</t>
  </si>
  <si>
    <t>Computer Maintenance</t>
  </si>
  <si>
    <t>6002-0</t>
  </si>
  <si>
    <t>Answering Service</t>
  </si>
  <si>
    <t>6005-0</t>
  </si>
  <si>
    <t>Printing</t>
  </si>
  <si>
    <t>6005-4</t>
  </si>
  <si>
    <t>Telephone</t>
  </si>
  <si>
    <t>Fluoride</t>
  </si>
  <si>
    <t>Chlorine</t>
  </si>
  <si>
    <t>6015-0</t>
  </si>
  <si>
    <t>Depreciation</t>
  </si>
  <si>
    <t>6020-0</t>
  </si>
  <si>
    <t>Dues/Manuals</t>
  </si>
  <si>
    <t>6020-1</t>
  </si>
  <si>
    <t>Permits</t>
  </si>
  <si>
    <t>Training Schools</t>
  </si>
  <si>
    <t>6035-1</t>
  </si>
  <si>
    <t>Electricity - Reservoir</t>
  </si>
  <si>
    <t>6035-2</t>
  </si>
  <si>
    <t>Electricity - Well #1</t>
  </si>
  <si>
    <t>6035-3</t>
  </si>
  <si>
    <t>Electricity - Well #2</t>
  </si>
  <si>
    <t>Lab Fees</t>
  </si>
  <si>
    <t>State Water Assessment</t>
  </si>
  <si>
    <t>Social Security</t>
  </si>
  <si>
    <t>6061-0</t>
  </si>
  <si>
    <t>6065-1</t>
  </si>
  <si>
    <t>6065-3</t>
  </si>
  <si>
    <t>6065-5</t>
  </si>
  <si>
    <t>Engineering</t>
  </si>
  <si>
    <t>Uniforms/Laundry/Rags</t>
  </si>
  <si>
    <t>Dump Truck Gas/Oil 50%</t>
  </si>
  <si>
    <t>Backhoe Gas/Oil 50%</t>
  </si>
  <si>
    <t>6070-4</t>
  </si>
  <si>
    <t>Air Compressor Gas/Oil</t>
  </si>
  <si>
    <t>6082-0</t>
  </si>
  <si>
    <t>6084-0</t>
  </si>
  <si>
    <t>6085-0</t>
  </si>
  <si>
    <t>Part Time Maint.</t>
  </si>
  <si>
    <t>6325-1</t>
  </si>
  <si>
    <t>6325-2</t>
  </si>
  <si>
    <t>6325-3</t>
  </si>
  <si>
    <t>6400-1</t>
  </si>
  <si>
    <t>Reservoir Repairs/Maintenance</t>
  </si>
  <si>
    <t>6400-6</t>
  </si>
  <si>
    <t>Air Compressor Maintenance</t>
  </si>
  <si>
    <t>6400-7</t>
  </si>
  <si>
    <t>Distribution System Maint.</t>
  </si>
  <si>
    <t>6400-8</t>
  </si>
  <si>
    <t>Well #1 Repairs/Maint.</t>
  </si>
  <si>
    <t>6400-9</t>
  </si>
  <si>
    <t>Well #2 Repairs/Maint.</t>
  </si>
  <si>
    <t>6400-2</t>
  </si>
  <si>
    <t>Tank Repair/Maintenance</t>
  </si>
  <si>
    <t>6400-4</t>
  </si>
  <si>
    <t>Repair/Maintenance - mini dump</t>
  </si>
  <si>
    <t>6400-5</t>
  </si>
  <si>
    <t>Backhoe Repair/Maintenance</t>
  </si>
  <si>
    <t>6410-0</t>
  </si>
  <si>
    <t>Utility Truck Repair/Maint.</t>
  </si>
  <si>
    <t>6420-0</t>
  </si>
  <si>
    <t>Small Tools</t>
  </si>
  <si>
    <t>6430-0</t>
  </si>
  <si>
    <t>6450-0</t>
  </si>
  <si>
    <t>6550-0</t>
  </si>
  <si>
    <t>Miss Utility</t>
  </si>
  <si>
    <t>6700-3</t>
  </si>
  <si>
    <t>6800-0</t>
  </si>
  <si>
    <t>Loan Payment - Filtration Plant</t>
  </si>
  <si>
    <t>TOTAL WATER FUND EXPENDITURES</t>
  </si>
  <si>
    <t>SEWER FUND EXPENDITURES</t>
  </si>
  <si>
    <t>7001-0</t>
  </si>
  <si>
    <t>Computer Maint./Updates</t>
  </si>
  <si>
    <t>7005-1</t>
  </si>
  <si>
    <t>7005-4</t>
  </si>
  <si>
    <t>7015-0</t>
  </si>
  <si>
    <t>Depreciation Coll. System</t>
  </si>
  <si>
    <t>7035-0</t>
  </si>
  <si>
    <t>Electricity</t>
  </si>
  <si>
    <t>7040-0</t>
  </si>
  <si>
    <t>7060-0</t>
  </si>
  <si>
    <t>7061-0</t>
  </si>
  <si>
    <t>7065-0</t>
  </si>
  <si>
    <t>Town Attorney</t>
  </si>
  <si>
    <t>7065-3</t>
  </si>
  <si>
    <t>7065-5</t>
  </si>
  <si>
    <t>7068-0</t>
  </si>
  <si>
    <t>7069-0</t>
  </si>
  <si>
    <t>7070-1</t>
  </si>
  <si>
    <t>Dump Truck Gas/Oil</t>
  </si>
  <si>
    <t>7070-3</t>
  </si>
  <si>
    <t>7070-4</t>
  </si>
  <si>
    <t>7082-0</t>
  </si>
  <si>
    <t>7325-0</t>
  </si>
  <si>
    <t>7325-1</t>
  </si>
  <si>
    <t>7325-2</t>
  </si>
  <si>
    <t>7400-2</t>
  </si>
  <si>
    <t>Pump Station 1 Repair/Maint.</t>
  </si>
  <si>
    <t>7400-3</t>
  </si>
  <si>
    <t>Pump Station 2 Repair/Maint.</t>
  </si>
  <si>
    <t>Pump Station 3 Repair/Maint.</t>
  </si>
  <si>
    <t>7400-5</t>
  </si>
  <si>
    <t>Collection System Repair/Maint.</t>
  </si>
  <si>
    <t>7400-6</t>
  </si>
  <si>
    <t>Dump Truck Repair</t>
  </si>
  <si>
    <t>7400-9</t>
  </si>
  <si>
    <t>Sewer Jet/Air Comp. Maint.</t>
  </si>
  <si>
    <t>Chevrolet Truck Repair/Maint.</t>
  </si>
  <si>
    <t>7400-8</t>
  </si>
  <si>
    <t>Backhoe Repair</t>
  </si>
  <si>
    <t>7455-0</t>
  </si>
  <si>
    <t>Sewer Contract - Broadway</t>
  </si>
  <si>
    <t>7500-0</t>
  </si>
  <si>
    <t>Capital Outlay Equipment</t>
  </si>
  <si>
    <t>7500-4</t>
  </si>
  <si>
    <t>TOTAL SEWER FUND EXPENDITURES</t>
  </si>
  <si>
    <t>TOTAL WATER/SEWER EXPENDITURES</t>
  </si>
  <si>
    <t>4710-0</t>
  </si>
  <si>
    <t>Daily/Season Pass</t>
  </si>
  <si>
    <t>4720-0</t>
  </si>
  <si>
    <t>Concession Stand</t>
  </si>
  <si>
    <t>4730-0</t>
  </si>
  <si>
    <t>Rental Fees</t>
  </si>
  <si>
    <t>4740-0</t>
  </si>
  <si>
    <t>Donations</t>
  </si>
  <si>
    <t>4750-0</t>
  </si>
  <si>
    <t>4760-0</t>
  </si>
  <si>
    <t>Swim Lessons</t>
  </si>
  <si>
    <t>6620-1</t>
  </si>
  <si>
    <t>6650-1</t>
  </si>
  <si>
    <t>Electricity - Park</t>
  </si>
  <si>
    <t>6650-2</t>
  </si>
  <si>
    <t>Electricity - Tennis</t>
  </si>
  <si>
    <t>6650-3</t>
  </si>
  <si>
    <t>Electricity - Ball Fields</t>
  </si>
  <si>
    <t>6670-0</t>
  </si>
  <si>
    <t>6685-0</t>
  </si>
  <si>
    <t>Park Manager Salary</t>
  </si>
  <si>
    <t>6686-0</t>
  </si>
  <si>
    <t>Lifeguard Salaries</t>
  </si>
  <si>
    <t>6695-1</t>
  </si>
  <si>
    <t>Buildings/Grounds Maint.</t>
  </si>
  <si>
    <t>6697-0</t>
  </si>
  <si>
    <t>6698-0</t>
  </si>
  <si>
    <t>6699-0</t>
  </si>
  <si>
    <t>Concession Expenses</t>
  </si>
  <si>
    <t>Fund</t>
  </si>
  <si>
    <t>Revenue</t>
  </si>
  <si>
    <t>Expenditures</t>
  </si>
  <si>
    <t>Difference</t>
  </si>
  <si>
    <t>General</t>
  </si>
  <si>
    <t>Water/Sewer</t>
  </si>
  <si>
    <t>Total</t>
  </si>
  <si>
    <t>Park Revenue</t>
  </si>
  <si>
    <t>PARK EXPENDITURES</t>
  </si>
  <si>
    <t>TOTAL PARK EXPENDITURES</t>
  </si>
  <si>
    <t>OPERATING TRANSFERS</t>
  </si>
  <si>
    <t xml:space="preserve">PUBLIC SAFETY, BUILDINGS &amp; STREETS, </t>
  </si>
  <si>
    <t xml:space="preserve">SANITATION, CAPITAL OUTLAY, PARK, &amp; </t>
  </si>
  <si>
    <t>SANITATION EXPENDITURES</t>
  </si>
  <si>
    <t>CAPITAL OUTLAY</t>
  </si>
  <si>
    <t>SANITATION TOTAL</t>
  </si>
  <si>
    <t>CAPITAL OUTLAY TOTAL</t>
  </si>
  <si>
    <t>OPERATING TRANSFERS TOTAL</t>
  </si>
  <si>
    <t>Transfers</t>
  </si>
  <si>
    <t>6355-0</t>
  </si>
  <si>
    <t>Plains District Community Center</t>
  </si>
  <si>
    <t>Utility Consumption Tax - SVE</t>
  </si>
  <si>
    <t>Utility Consumption Tax - VA Power</t>
  </si>
  <si>
    <t>Utility Consumption - ComGas</t>
  </si>
  <si>
    <t>PD Building Maintenance</t>
  </si>
  <si>
    <t>Cigarette Tax</t>
  </si>
  <si>
    <t>Cigarette stamps</t>
  </si>
  <si>
    <t>6390-0</t>
  </si>
  <si>
    <t>Interest Expense</t>
  </si>
  <si>
    <t>LOC Payment</t>
  </si>
  <si>
    <t>6520-0</t>
  </si>
  <si>
    <t>4350-0</t>
  </si>
  <si>
    <t>Vehicle License Fee</t>
  </si>
  <si>
    <t>6401-0</t>
  </si>
  <si>
    <t>Recycling</t>
  </si>
  <si>
    <t>5100-0</t>
  </si>
  <si>
    <t>Water Purchases</t>
  </si>
  <si>
    <t>7400-4</t>
  </si>
  <si>
    <t>7400-1</t>
  </si>
  <si>
    <t>Pump Station 4 &amp; 5 Repair/Maint.</t>
  </si>
  <si>
    <t>7400-7</t>
  </si>
  <si>
    <t>6005-5</t>
  </si>
  <si>
    <t>Capital Outlay - Public Works</t>
  </si>
  <si>
    <t>Laptop Aircards</t>
  </si>
  <si>
    <t>6595-0</t>
  </si>
  <si>
    <t>Line Of Duty Act (LODA)</t>
  </si>
  <si>
    <t>8580-0</t>
  </si>
  <si>
    <t>Transfer to General Fund</t>
  </si>
  <si>
    <t>OPERATING TRANSFER</t>
  </si>
  <si>
    <t>6295-0</t>
  </si>
  <si>
    <t>Uniforms &amp; Laundry</t>
  </si>
  <si>
    <t>4375-0</t>
  </si>
  <si>
    <t>Yard Sale Permits</t>
  </si>
  <si>
    <t>4190-0</t>
  </si>
  <si>
    <t>Other Intergovernmental Taxes</t>
  </si>
  <si>
    <t>Infrastructure Loan Payments</t>
  </si>
  <si>
    <t>6303-3</t>
  </si>
  <si>
    <t>Vehicle Repair/Maint. - Bucket Truck</t>
  </si>
  <si>
    <t>6515-0</t>
  </si>
  <si>
    <t>6510-0</t>
  </si>
  <si>
    <t>6505-0</t>
  </si>
  <si>
    <t>6009-0</t>
  </si>
  <si>
    <t>Easter Egg Hunt</t>
  </si>
  <si>
    <t>6009-1</t>
  </si>
  <si>
    <t>Donations - Miscellaneous</t>
  </si>
  <si>
    <t>13-14 Adopted</t>
  </si>
  <si>
    <t>%
Change</t>
  </si>
  <si>
    <t>6204-1</t>
  </si>
  <si>
    <t>6005-1</t>
  </si>
  <si>
    <t>6005-3</t>
  </si>
  <si>
    <t>6005-6</t>
  </si>
  <si>
    <t>Credit Card fees</t>
  </si>
  <si>
    <t>6300-5</t>
  </si>
  <si>
    <t>Police Department Maint.</t>
  </si>
  <si>
    <t>6300-6</t>
  </si>
  <si>
    <t>Street Maintenance</t>
  </si>
  <si>
    <t>6300-7</t>
  </si>
  <si>
    <t>Property Maintenance Violations</t>
  </si>
  <si>
    <t>6341-0</t>
  </si>
  <si>
    <t>6358-0</t>
  </si>
  <si>
    <t>Safety Equipment</t>
  </si>
  <si>
    <t>6370-0</t>
  </si>
  <si>
    <t>Snow Removal Expense</t>
  </si>
  <si>
    <t>6616-0</t>
  </si>
  <si>
    <t>6338-1</t>
  </si>
  <si>
    <t>6339-0</t>
  </si>
  <si>
    <t>6340-0</t>
  </si>
  <si>
    <t>6355-3</t>
  </si>
  <si>
    <t>Group Life</t>
  </si>
  <si>
    <t>6355-2</t>
  </si>
  <si>
    <t>8030-0</t>
  </si>
  <si>
    <t>Vacation</t>
  </si>
  <si>
    <t>O &amp; M Reserve</t>
  </si>
  <si>
    <t>Short Lived Assets Reserve</t>
  </si>
  <si>
    <t>Debt Service Reserves</t>
  </si>
  <si>
    <t>Salary</t>
  </si>
  <si>
    <t>Police Salaries</t>
  </si>
  <si>
    <t>Salaries</t>
  </si>
  <si>
    <t>14-15 Adopted</t>
  </si>
</sst>
</file>

<file path=xl/styles.xml><?xml version="1.0" encoding="utf-8"?>
<styleSheet xmlns="http://schemas.openxmlformats.org/spreadsheetml/2006/main">
  <numFmts count="3">
    <numFmt numFmtId="6" formatCode="&quot;$&quot;#,##0_);[Red]\(&quot;$&quot;#,##0\)"/>
    <numFmt numFmtId="44" formatCode="_(&quot;$&quot;* #,##0.00_);_(&quot;$&quot;* \(#,##0.00\);_(&quot;$&quot;* &quot;-&quot;??_);_(@_)"/>
    <numFmt numFmtId="164" formatCode="&quot;$&quot;#,##0.00"/>
  </numFmts>
  <fonts count="10">
    <font>
      <sz val="10"/>
      <name val="Arial"/>
    </font>
    <font>
      <sz val="8"/>
      <name val="Arial"/>
      <family val="2"/>
    </font>
    <font>
      <sz val="9"/>
      <color indexed="81"/>
      <name val="Tahoma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6" fillId="6" borderId="0" applyNumberFormat="0" applyBorder="0" applyAlignment="0" applyProtection="0"/>
    <xf numFmtId="0" fontId="7" fillId="7" borderId="0" applyNumberFormat="0" applyBorder="0" applyAlignment="0" applyProtection="0"/>
    <xf numFmtId="0" fontId="8" fillId="8" borderId="0" applyNumberFormat="0" applyBorder="0" applyAlignment="0" applyProtection="0"/>
    <xf numFmtId="9" fontId="9" fillId="0" borderId="0" applyFont="0" applyFill="0" applyBorder="0" applyAlignment="0" applyProtection="0"/>
  </cellStyleXfs>
  <cellXfs count="78">
    <xf numFmtId="0" fontId="0" fillId="0" borderId="0" xfId="0"/>
    <xf numFmtId="0" fontId="3" fillId="0" borderId="0" xfId="0" applyFont="1" applyFill="1" applyBorder="1" applyProtection="1">
      <protection locked="0"/>
    </xf>
    <xf numFmtId="0" fontId="3" fillId="0" borderId="0" xfId="0" applyFont="1" applyBorder="1" applyProtection="1"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Protection="1">
      <protection locked="0"/>
    </xf>
    <xf numFmtId="0" fontId="5" fillId="0" borderId="0" xfId="0" applyFont="1" applyBorder="1" applyProtection="1">
      <protection locked="0"/>
    </xf>
    <xf numFmtId="0" fontId="3" fillId="0" borderId="1" xfId="0" applyFont="1" applyFill="1" applyBorder="1" applyProtection="1">
      <protection locked="0"/>
    </xf>
    <xf numFmtId="0" fontId="3" fillId="2" borderId="2" xfId="0" applyFont="1" applyFill="1" applyBorder="1" applyProtection="1">
      <protection locked="0"/>
    </xf>
    <xf numFmtId="44" fontId="3" fillId="2" borderId="2" xfId="0" applyNumberFormat="1" applyFont="1" applyFill="1" applyBorder="1" applyProtection="1">
      <protection locked="0"/>
    </xf>
    <xf numFmtId="0" fontId="3" fillId="2" borderId="0" xfId="0" applyFont="1" applyFill="1" applyBorder="1" applyProtection="1">
      <protection locked="0"/>
    </xf>
    <xf numFmtId="0" fontId="3" fillId="0" borderId="2" xfId="0" applyFont="1" applyFill="1" applyBorder="1" applyProtection="1">
      <protection locked="0"/>
    </xf>
    <xf numFmtId="44" fontId="3" fillId="0" borderId="2" xfId="0" applyNumberFormat="1" applyFont="1" applyFill="1" applyBorder="1" applyProtection="1">
      <protection locked="0"/>
    </xf>
    <xf numFmtId="0" fontId="3" fillId="0" borderId="2" xfId="0" applyFont="1" applyBorder="1" applyProtection="1">
      <protection locked="0"/>
    </xf>
    <xf numFmtId="44" fontId="3" fillId="0" borderId="2" xfId="0" applyNumberFormat="1" applyFont="1" applyBorder="1" applyProtection="1">
      <protection locked="0"/>
    </xf>
    <xf numFmtId="0" fontId="3" fillId="3" borderId="2" xfId="0" applyFont="1" applyFill="1" applyBorder="1" applyProtection="1">
      <protection locked="0"/>
    </xf>
    <xf numFmtId="44" fontId="3" fillId="3" borderId="2" xfId="0" applyNumberFormat="1" applyFont="1" applyFill="1" applyBorder="1" applyProtection="1">
      <protection locked="0"/>
    </xf>
    <xf numFmtId="44" fontId="3" fillId="0" borderId="0" xfId="0" applyNumberFormat="1" applyFont="1" applyBorder="1" applyProtection="1">
      <protection locked="0"/>
    </xf>
    <xf numFmtId="164" fontId="3" fillId="0" borderId="0" xfId="0" applyNumberFormat="1" applyFont="1" applyBorder="1" applyProtection="1">
      <protection locked="0"/>
    </xf>
    <xf numFmtId="164" fontId="3" fillId="0" borderId="2" xfId="0" applyNumberFormat="1" applyFont="1" applyFill="1" applyBorder="1" applyProtection="1">
      <protection locked="0"/>
    </xf>
    <xf numFmtId="44" fontId="3" fillId="4" borderId="2" xfId="0" applyNumberFormat="1" applyFont="1" applyFill="1" applyBorder="1" applyProtection="1">
      <protection locked="0"/>
    </xf>
    <xf numFmtId="44" fontId="3" fillId="5" borderId="2" xfId="0" applyNumberFormat="1" applyFont="1" applyFill="1" applyBorder="1" applyProtection="1">
      <protection locked="0"/>
    </xf>
    <xf numFmtId="44" fontId="3" fillId="0" borderId="0" xfId="0" applyNumberFormat="1" applyFont="1" applyFill="1" applyBorder="1" applyProtection="1">
      <protection locked="0"/>
    </xf>
    <xf numFmtId="164" fontId="3" fillId="0" borderId="0" xfId="0" applyNumberFormat="1" applyFont="1" applyFill="1" applyBorder="1" applyProtection="1">
      <protection locked="0"/>
    </xf>
    <xf numFmtId="44" fontId="3" fillId="0" borderId="4" xfId="0" applyNumberFormat="1" applyFont="1" applyBorder="1" applyProtection="1">
      <protection locked="0"/>
    </xf>
    <xf numFmtId="0" fontId="3" fillId="0" borderId="4" xfId="0" applyFont="1" applyBorder="1" applyProtection="1">
      <protection locked="0"/>
    </xf>
    <xf numFmtId="0" fontId="3" fillId="4" borderId="2" xfId="0" applyFont="1" applyFill="1" applyBorder="1" applyProtection="1">
      <protection locked="0"/>
    </xf>
    <xf numFmtId="44" fontId="5" fillId="2" borderId="0" xfId="0" applyNumberFormat="1" applyFont="1" applyFill="1" applyBorder="1" applyProtection="1"/>
    <xf numFmtId="0" fontId="3" fillId="0" borderId="3" xfId="0" applyFont="1" applyFill="1" applyBorder="1" applyProtection="1">
      <protection locked="0"/>
    </xf>
    <xf numFmtId="164" fontId="3" fillId="0" borderId="3" xfId="0" applyNumberFormat="1" applyFont="1" applyFill="1" applyBorder="1" applyProtection="1">
      <protection locked="0"/>
    </xf>
    <xf numFmtId="44" fontId="3" fillId="2" borderId="0" xfId="0" applyNumberFormat="1" applyFont="1" applyFill="1" applyBorder="1" applyProtection="1"/>
    <xf numFmtId="164" fontId="3" fillId="2" borderId="0" xfId="0" applyNumberFormat="1" applyFont="1" applyFill="1" applyBorder="1" applyProtection="1"/>
    <xf numFmtId="44" fontId="3" fillId="0" borderId="1" xfId="0" applyNumberFormat="1" applyFont="1" applyFill="1" applyBorder="1" applyProtection="1">
      <protection locked="0"/>
    </xf>
    <xf numFmtId="0" fontId="5" fillId="0" borderId="0" xfId="0" applyNumberFormat="1" applyFont="1" applyBorder="1" applyProtection="1">
      <protection locked="0"/>
    </xf>
    <xf numFmtId="44" fontId="3" fillId="0" borderId="3" xfId="0" applyNumberFormat="1" applyFont="1" applyFill="1" applyBorder="1" applyProtection="1">
      <protection locked="0"/>
    </xf>
    <xf numFmtId="44" fontId="3" fillId="2" borderId="0" xfId="0" applyNumberFormat="1" applyFont="1" applyFill="1" applyBorder="1" applyProtection="1">
      <protection locked="0"/>
    </xf>
    <xf numFmtId="44" fontId="5" fillId="2" borderId="0" xfId="0" applyNumberFormat="1" applyFont="1" applyFill="1" applyBorder="1" applyProtection="1">
      <protection locked="0"/>
    </xf>
    <xf numFmtId="44" fontId="5" fillId="0" borderId="0" xfId="0" applyNumberFormat="1" applyFont="1" applyFill="1" applyBorder="1" applyProtection="1">
      <protection locked="0"/>
    </xf>
    <xf numFmtId="44" fontId="3" fillId="0" borderId="3" xfId="0" applyNumberFormat="1" applyFont="1" applyBorder="1" applyProtection="1">
      <protection locked="0"/>
    </xf>
    <xf numFmtId="0" fontId="3" fillId="0" borderId="3" xfId="0" applyFont="1" applyBorder="1" applyProtection="1">
      <protection locked="0"/>
    </xf>
    <xf numFmtId="164" fontId="5" fillId="0" borderId="0" xfId="0" applyNumberFormat="1" applyFont="1" applyFill="1" applyBorder="1" applyProtection="1">
      <protection locked="0"/>
    </xf>
    <xf numFmtId="0" fontId="5" fillId="0" borderId="0" xfId="0" applyNumberFormat="1" applyFont="1" applyFill="1" applyBorder="1" applyProtection="1">
      <protection locked="0"/>
    </xf>
    <xf numFmtId="164" fontId="3" fillId="0" borderId="3" xfId="0" applyNumberFormat="1" applyFont="1" applyBorder="1" applyProtection="1">
      <protection locked="0"/>
    </xf>
    <xf numFmtId="0" fontId="3" fillId="0" borderId="2" xfId="0" applyFont="1" applyBorder="1" applyAlignment="1" applyProtection="1">
      <alignment horizontal="center"/>
      <protection locked="0"/>
    </xf>
    <xf numFmtId="0" fontId="4" fillId="0" borderId="2" xfId="0" applyFont="1" applyFill="1" applyBorder="1" applyAlignment="1" applyProtection="1">
      <alignment horizontal="center"/>
      <protection locked="0"/>
    </xf>
    <xf numFmtId="44" fontId="3" fillId="0" borderId="2" xfId="0" applyNumberFormat="1" applyFont="1" applyFill="1" applyBorder="1" applyProtection="1"/>
    <xf numFmtId="164" fontId="5" fillId="2" borderId="0" xfId="0" applyNumberFormat="1" applyFont="1" applyFill="1" applyBorder="1" applyProtection="1">
      <protection locked="0"/>
    </xf>
    <xf numFmtId="44" fontId="3" fillId="0" borderId="2" xfId="0" applyNumberFormat="1" applyFont="1" applyBorder="1" applyProtection="1"/>
    <xf numFmtId="44" fontId="4" fillId="0" borderId="2" xfId="0" applyNumberFormat="1" applyFont="1" applyFill="1" applyBorder="1" applyAlignment="1" applyProtection="1">
      <alignment horizontal="center"/>
    </xf>
    <xf numFmtId="44" fontId="3" fillId="3" borderId="2" xfId="0" applyNumberFormat="1" applyFont="1" applyFill="1" applyBorder="1" applyProtection="1"/>
    <xf numFmtId="44" fontId="3" fillId="2" borderId="2" xfId="0" applyNumberFormat="1" applyFont="1" applyFill="1" applyBorder="1" applyProtection="1"/>
    <xf numFmtId="164" fontId="3" fillId="2" borderId="2" xfId="0" applyNumberFormat="1" applyFont="1" applyFill="1" applyBorder="1" applyProtection="1"/>
    <xf numFmtId="0" fontId="3" fillId="0" borderId="2" xfId="0" applyFont="1" applyFill="1" applyBorder="1" applyAlignment="1" applyProtection="1">
      <alignment horizontal="center"/>
      <protection locked="0"/>
    </xf>
    <xf numFmtId="6" fontId="3" fillId="3" borderId="2" xfId="0" applyNumberFormat="1" applyFont="1" applyFill="1" applyBorder="1" applyProtection="1">
      <protection locked="0"/>
    </xf>
    <xf numFmtId="164" fontId="3" fillId="0" borderId="0" xfId="0" applyNumberFormat="1" applyFont="1"/>
    <xf numFmtId="44" fontId="3" fillId="5" borderId="2" xfId="3" applyNumberFormat="1" applyFont="1" applyFill="1" applyBorder="1" applyProtection="1">
      <protection locked="0"/>
    </xf>
    <xf numFmtId="44" fontId="3" fillId="3" borderId="2" xfId="1" applyNumberFormat="1" applyFont="1" applyFill="1" applyBorder="1" applyProtection="1">
      <protection locked="0"/>
    </xf>
    <xf numFmtId="44" fontId="3" fillId="4" borderId="2" xfId="2" applyNumberFormat="1" applyFont="1" applyFill="1" applyBorder="1" applyProtection="1">
      <protection locked="0"/>
    </xf>
    <xf numFmtId="44" fontId="3" fillId="4" borderId="2" xfId="0" applyNumberFormat="1" applyFont="1" applyFill="1" applyBorder="1" applyProtection="1"/>
    <xf numFmtId="9" fontId="3" fillId="0" borderId="0" xfId="4" applyFont="1" applyFill="1" applyBorder="1" applyProtection="1">
      <protection locked="0"/>
    </xf>
    <xf numFmtId="0" fontId="3" fillId="9" borderId="2" xfId="0" applyFont="1" applyFill="1" applyBorder="1" applyProtection="1">
      <protection locked="0"/>
    </xf>
    <xf numFmtId="44" fontId="3" fillId="9" borderId="2" xfId="0" applyNumberFormat="1" applyFont="1" applyFill="1" applyBorder="1" applyProtection="1"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0" fontId="5" fillId="0" borderId="0" xfId="0" applyFont="1" applyFill="1" applyBorder="1" applyAlignment="1" applyProtection="1">
      <alignment horizontal="left"/>
      <protection locked="0"/>
    </xf>
    <xf numFmtId="0" fontId="5" fillId="2" borderId="0" xfId="0" applyFont="1" applyFill="1" applyBorder="1" applyAlignment="1" applyProtection="1">
      <alignment horizontal="left"/>
      <protection locked="0"/>
    </xf>
    <xf numFmtId="0" fontId="3" fillId="2" borderId="0" xfId="0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3" fillId="0" borderId="1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 wrapText="1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 wrapText="1"/>
      <protection locked="0"/>
    </xf>
    <xf numFmtId="164" fontId="3" fillId="4" borderId="2" xfId="0" applyNumberFormat="1" applyFont="1" applyFill="1" applyBorder="1" applyProtection="1"/>
    <xf numFmtId="0" fontId="3" fillId="0" borderId="0" xfId="0" applyFont="1" applyBorder="1" applyAlignment="1" applyProtection="1">
      <alignment horizontal="center" wrapText="1"/>
      <protection locked="0"/>
    </xf>
    <xf numFmtId="0" fontId="4" fillId="0" borderId="4" xfId="0" applyFont="1" applyFill="1" applyBorder="1" applyAlignment="1" applyProtection="1">
      <alignment horizontal="center"/>
      <protection locked="0"/>
    </xf>
    <xf numFmtId="0" fontId="3" fillId="0" borderId="4" xfId="0" applyFont="1" applyFill="1" applyBorder="1" applyProtection="1">
      <protection locked="0"/>
    </xf>
    <xf numFmtId="0" fontId="3" fillId="2" borderId="2" xfId="0" applyFont="1" applyFill="1" applyBorder="1" applyAlignment="1" applyProtection="1">
      <alignment horizontal="left"/>
      <protection locked="0"/>
    </xf>
    <xf numFmtId="44" fontId="3" fillId="0" borderId="0" xfId="0" applyNumberFormat="1" applyFont="1" applyFill="1" applyBorder="1" applyProtection="1"/>
    <xf numFmtId="164" fontId="3" fillId="0" borderId="0" xfId="0" applyNumberFormat="1" applyFont="1" applyFill="1" applyBorder="1" applyProtection="1"/>
    <xf numFmtId="44" fontId="3" fillId="4" borderId="2" xfId="3" applyNumberFormat="1" applyFont="1" applyFill="1" applyBorder="1" applyProtection="1">
      <protection locked="0"/>
    </xf>
  </cellXfs>
  <cellStyles count="5">
    <cellStyle name="Bad" xfId="2" builtinId="27"/>
    <cellStyle name="Good" xfId="1" builtinId="26"/>
    <cellStyle name="Neutral" xfId="3" builtinId="28"/>
    <cellStyle name="Normal" xfId="0" builtinId="0"/>
    <cellStyle name="Percent" xfId="4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473"/>
  <sheetViews>
    <sheetView tabSelected="1" zoomScale="90" zoomScaleNormal="90" workbookViewId="0">
      <pane xSplit="4" ySplit="1" topLeftCell="E2" activePane="bottomRight" state="frozen"/>
      <selection pane="topRight" activeCell="E1" sqref="E1"/>
      <selection pane="bottomLeft" activeCell="A3" sqref="A3"/>
      <selection pane="bottomRight" activeCell="G428" sqref="G428"/>
    </sheetView>
  </sheetViews>
  <sheetFormatPr defaultColWidth="9.109375" defaultRowHeight="13.2"/>
  <cols>
    <col min="1" max="1" width="4.33203125" style="61" customWidth="1"/>
    <col min="2" max="2" width="9.109375" style="2"/>
    <col min="3" max="3" width="5.5546875" style="2" customWidth="1"/>
    <col min="4" max="4" width="30.77734375" style="2" customWidth="1"/>
    <col min="5" max="5" width="16.33203125" style="2" customWidth="1"/>
    <col min="6" max="6" width="1.109375" style="3" customWidth="1"/>
    <col min="7" max="7" width="15.109375" style="1" customWidth="1"/>
    <col min="8" max="8" width="1.33203125" style="1" customWidth="1"/>
    <col min="9" max="9" width="12" style="1" customWidth="1"/>
    <col min="10" max="37" width="9.109375" style="1"/>
    <col min="38" max="16384" width="9.109375" style="2"/>
  </cols>
  <sheetData>
    <row r="1" spans="1:37" ht="26.4">
      <c r="C1" s="5"/>
      <c r="E1" s="69" t="s">
        <v>485</v>
      </c>
      <c r="G1" s="66" t="s">
        <v>452</v>
      </c>
      <c r="I1" s="67" t="s">
        <v>453</v>
      </c>
    </row>
    <row r="2" spans="1:37" ht="18.600000000000001" customHeight="1">
      <c r="A2" s="65">
        <v>1</v>
      </c>
      <c r="B2" s="62" t="s">
        <v>0</v>
      </c>
      <c r="C2" s="5"/>
      <c r="E2" s="71"/>
      <c r="G2" s="68"/>
      <c r="I2" s="68"/>
    </row>
    <row r="3" spans="1:37" ht="8.4" customHeight="1">
      <c r="A3" s="65">
        <f>A2+1</f>
        <v>2</v>
      </c>
      <c r="F3" s="2"/>
      <c r="G3" s="2"/>
      <c r="H3" s="2"/>
      <c r="I3" s="2"/>
    </row>
    <row r="4" spans="1:37" ht="11.4" customHeight="1">
      <c r="A4" s="65">
        <f>A3+1</f>
        <v>3</v>
      </c>
      <c r="B4" s="61" t="s">
        <v>1</v>
      </c>
      <c r="E4" s="71"/>
      <c r="G4" s="68"/>
      <c r="I4" s="68"/>
    </row>
    <row r="5" spans="1:37" ht="8.25" customHeight="1">
      <c r="A5" s="65">
        <f t="shared" ref="A5:A68" si="0">A4+1</f>
        <v>4</v>
      </c>
      <c r="E5" s="24"/>
      <c r="F5" s="72"/>
      <c r="G5" s="73"/>
    </row>
    <row r="6" spans="1:37" s="9" customFormat="1">
      <c r="A6" s="65">
        <f t="shared" si="0"/>
        <v>5</v>
      </c>
      <c r="B6" s="7" t="s">
        <v>2</v>
      </c>
      <c r="C6" s="7"/>
      <c r="D6" s="7" t="s">
        <v>3</v>
      </c>
      <c r="E6" s="8">
        <v>155000</v>
      </c>
      <c r="F6" s="8"/>
      <c r="G6" s="8">
        <v>150000</v>
      </c>
      <c r="H6" s="1"/>
      <c r="I6" s="58">
        <f t="shared" ref="I6:I20" si="1">(E6-G6)/G6</f>
        <v>3.3333333333333333E-2</v>
      </c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</row>
    <row r="7" spans="1:37">
      <c r="A7" s="65">
        <f t="shared" si="0"/>
        <v>6</v>
      </c>
      <c r="B7" s="10" t="s">
        <v>4</v>
      </c>
      <c r="C7" s="10"/>
      <c r="D7" s="10" t="s">
        <v>5</v>
      </c>
      <c r="E7" s="11">
        <v>32000</v>
      </c>
      <c r="F7" s="11"/>
      <c r="G7" s="11">
        <v>30000</v>
      </c>
      <c r="I7" s="58">
        <f t="shared" si="1"/>
        <v>6.6666666666666666E-2</v>
      </c>
    </row>
    <row r="8" spans="1:37" s="9" customFormat="1">
      <c r="A8" s="65">
        <f t="shared" si="0"/>
        <v>7</v>
      </c>
      <c r="B8" s="7" t="s">
        <v>6</v>
      </c>
      <c r="C8" s="7"/>
      <c r="D8" s="7" t="s">
        <v>7</v>
      </c>
      <c r="E8" s="8">
        <v>2500</v>
      </c>
      <c r="F8" s="8"/>
      <c r="G8" s="8">
        <v>2000</v>
      </c>
      <c r="H8" s="1"/>
      <c r="I8" s="58">
        <f t="shared" si="1"/>
        <v>0.25</v>
      </c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</row>
    <row r="9" spans="1:37">
      <c r="A9" s="65">
        <f t="shared" si="0"/>
        <v>8</v>
      </c>
      <c r="B9" s="12" t="s">
        <v>8</v>
      </c>
      <c r="C9" s="12"/>
      <c r="D9" s="12" t="s">
        <v>9</v>
      </c>
      <c r="E9" s="13">
        <v>2200</v>
      </c>
      <c r="F9" s="13"/>
      <c r="G9" s="13">
        <v>2100</v>
      </c>
      <c r="I9" s="58">
        <f t="shared" si="1"/>
        <v>4.7619047619047616E-2</v>
      </c>
    </row>
    <row r="10" spans="1:37" s="9" customFormat="1">
      <c r="A10" s="65">
        <f t="shared" si="0"/>
        <v>9</v>
      </c>
      <c r="B10" s="7" t="s">
        <v>10</v>
      </c>
      <c r="C10" s="7"/>
      <c r="D10" s="7" t="s">
        <v>11</v>
      </c>
      <c r="E10" s="8">
        <v>33000</v>
      </c>
      <c r="F10" s="8"/>
      <c r="G10" s="8">
        <v>33000</v>
      </c>
      <c r="H10" s="1"/>
      <c r="I10" s="58">
        <f t="shared" si="1"/>
        <v>0</v>
      </c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</row>
    <row r="11" spans="1:37">
      <c r="A11" s="65">
        <f t="shared" si="0"/>
        <v>10</v>
      </c>
      <c r="B11" s="10" t="s">
        <v>12</v>
      </c>
      <c r="C11" s="10"/>
      <c r="D11" s="10" t="s">
        <v>13</v>
      </c>
      <c r="E11" s="11">
        <v>33000</v>
      </c>
      <c r="F11" s="11"/>
      <c r="G11" s="11">
        <v>35000</v>
      </c>
      <c r="I11" s="58">
        <f t="shared" si="1"/>
        <v>-5.7142857142857141E-2</v>
      </c>
    </row>
    <row r="12" spans="1:37" s="9" customFormat="1">
      <c r="A12" s="65">
        <f t="shared" si="0"/>
        <v>11</v>
      </c>
      <c r="B12" s="7" t="s">
        <v>14</v>
      </c>
      <c r="C12" s="7"/>
      <c r="D12" s="7" t="s">
        <v>15</v>
      </c>
      <c r="E12" s="8">
        <v>5900</v>
      </c>
      <c r="F12" s="8"/>
      <c r="G12" s="8">
        <v>6000</v>
      </c>
      <c r="H12" s="1"/>
      <c r="I12" s="58">
        <f t="shared" si="1"/>
        <v>-1.6666666666666666E-2</v>
      </c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</row>
    <row r="13" spans="1:37">
      <c r="A13" s="65">
        <f t="shared" si="0"/>
        <v>12</v>
      </c>
      <c r="B13" s="12" t="s">
        <v>16</v>
      </c>
      <c r="C13" s="12"/>
      <c r="D13" s="12" t="s">
        <v>408</v>
      </c>
      <c r="E13" s="13">
        <v>295</v>
      </c>
      <c r="F13" s="13"/>
      <c r="G13" s="13">
        <v>150</v>
      </c>
      <c r="I13" s="58">
        <f t="shared" si="1"/>
        <v>0.96666666666666667</v>
      </c>
    </row>
    <row r="14" spans="1:37" s="9" customFormat="1">
      <c r="A14" s="65">
        <f t="shared" si="0"/>
        <v>13</v>
      </c>
      <c r="B14" s="7" t="s">
        <v>17</v>
      </c>
      <c r="C14" s="7"/>
      <c r="D14" s="7" t="s">
        <v>409</v>
      </c>
      <c r="E14" s="8">
        <v>4900</v>
      </c>
      <c r="F14" s="8"/>
      <c r="G14" s="8">
        <v>4900</v>
      </c>
      <c r="H14" s="1"/>
      <c r="I14" s="58">
        <f t="shared" si="1"/>
        <v>0</v>
      </c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</row>
    <row r="15" spans="1:37">
      <c r="A15" s="65">
        <f t="shared" si="0"/>
        <v>14</v>
      </c>
      <c r="B15" s="12" t="s">
        <v>18</v>
      </c>
      <c r="C15" s="12"/>
      <c r="D15" s="12" t="s">
        <v>19</v>
      </c>
      <c r="E15" s="54">
        <v>3300</v>
      </c>
      <c r="F15" s="13"/>
      <c r="G15" s="13">
        <v>1200</v>
      </c>
      <c r="I15" s="58">
        <f t="shared" si="1"/>
        <v>1.75</v>
      </c>
    </row>
    <row r="16" spans="1:37" s="9" customFormat="1">
      <c r="A16" s="65">
        <f t="shared" si="0"/>
        <v>15</v>
      </c>
      <c r="B16" s="7" t="s">
        <v>20</v>
      </c>
      <c r="C16" s="7"/>
      <c r="D16" s="7" t="s">
        <v>410</v>
      </c>
      <c r="E16" s="8">
        <v>400</v>
      </c>
      <c r="F16" s="8"/>
      <c r="G16" s="8">
        <v>400</v>
      </c>
      <c r="H16" s="1"/>
      <c r="I16" s="58">
        <f t="shared" si="1"/>
        <v>0</v>
      </c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</row>
    <row r="17" spans="1:37">
      <c r="A17" s="65">
        <f t="shared" si="0"/>
        <v>16</v>
      </c>
      <c r="B17" s="10" t="s">
        <v>21</v>
      </c>
      <c r="C17" s="10"/>
      <c r="D17" s="10" t="s">
        <v>22</v>
      </c>
      <c r="E17" s="53">
        <v>95000</v>
      </c>
      <c r="F17" s="11"/>
      <c r="G17" s="11">
        <v>90000</v>
      </c>
      <c r="I17" s="58">
        <f t="shared" si="1"/>
        <v>5.5555555555555552E-2</v>
      </c>
    </row>
    <row r="18" spans="1:37">
      <c r="A18" s="65">
        <f t="shared" si="0"/>
        <v>17</v>
      </c>
      <c r="B18" s="7" t="s">
        <v>23</v>
      </c>
      <c r="C18" s="7"/>
      <c r="D18" s="7" t="s">
        <v>24</v>
      </c>
      <c r="E18" s="55">
        <v>2600</v>
      </c>
      <c r="F18" s="8"/>
      <c r="G18" s="8">
        <v>2500</v>
      </c>
      <c r="I18" s="58">
        <f t="shared" si="1"/>
        <v>0.04</v>
      </c>
    </row>
    <row r="19" spans="1:37">
      <c r="A19" s="65">
        <f t="shared" si="0"/>
        <v>18</v>
      </c>
      <c r="B19" s="10" t="s">
        <v>25</v>
      </c>
      <c r="C19" s="10"/>
      <c r="D19" s="10" t="s">
        <v>26</v>
      </c>
      <c r="E19" s="11">
        <v>135000</v>
      </c>
      <c r="F19" s="11"/>
      <c r="G19" s="11">
        <v>133500</v>
      </c>
      <c r="I19" s="58">
        <f t="shared" si="1"/>
        <v>1.1235955056179775E-2</v>
      </c>
    </row>
    <row r="20" spans="1:37">
      <c r="A20" s="65">
        <f t="shared" si="0"/>
        <v>19</v>
      </c>
      <c r="B20" s="14"/>
      <c r="C20" s="14"/>
      <c r="D20" s="14" t="s">
        <v>412</v>
      </c>
      <c r="E20" s="15">
        <v>37000</v>
      </c>
      <c r="F20" s="15"/>
      <c r="G20" s="15">
        <v>25000</v>
      </c>
      <c r="I20" s="58">
        <f t="shared" si="1"/>
        <v>0.48</v>
      </c>
    </row>
    <row r="21" spans="1:37" ht="8.25" customHeight="1">
      <c r="A21" s="65">
        <f t="shared" si="0"/>
        <v>20</v>
      </c>
      <c r="E21" s="16"/>
      <c r="F21" s="16"/>
      <c r="G21" s="16"/>
    </row>
    <row r="22" spans="1:37">
      <c r="A22" s="65">
        <f t="shared" si="0"/>
        <v>21</v>
      </c>
      <c r="B22" s="61" t="s">
        <v>27</v>
      </c>
      <c r="E22" s="16"/>
      <c r="F22" s="16"/>
      <c r="G22" s="16"/>
    </row>
    <row r="23" spans="1:37" ht="8.25" customHeight="1">
      <c r="A23" s="65">
        <f t="shared" si="0"/>
        <v>22</v>
      </c>
      <c r="E23" s="16"/>
      <c r="F23" s="16"/>
      <c r="G23" s="16"/>
    </row>
    <row r="24" spans="1:37" s="9" customFormat="1">
      <c r="A24" s="65">
        <f t="shared" si="0"/>
        <v>23</v>
      </c>
      <c r="B24" s="7" t="s">
        <v>28</v>
      </c>
      <c r="C24" s="7"/>
      <c r="D24" s="7" t="s">
        <v>29</v>
      </c>
      <c r="E24" s="55">
        <v>98000</v>
      </c>
      <c r="F24" s="8"/>
      <c r="G24" s="8">
        <v>89000</v>
      </c>
      <c r="H24" s="1"/>
      <c r="I24" s="58">
        <f>(E24-G24)/G24</f>
        <v>0.10112359550561797</v>
      </c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</row>
    <row r="25" spans="1:37" s="9" customFormat="1">
      <c r="A25" s="65">
        <f t="shared" si="0"/>
        <v>24</v>
      </c>
      <c r="B25" s="10" t="s">
        <v>440</v>
      </c>
      <c r="C25" s="10"/>
      <c r="D25" s="10" t="s">
        <v>441</v>
      </c>
      <c r="E25" s="11"/>
      <c r="F25" s="11"/>
      <c r="G25" s="1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</row>
    <row r="26" spans="1:37" ht="8.25" customHeight="1">
      <c r="A26" s="65">
        <f t="shared" si="0"/>
        <v>25</v>
      </c>
      <c r="E26" s="16"/>
      <c r="F26" s="16"/>
      <c r="G26" s="16"/>
    </row>
    <row r="27" spans="1:37">
      <c r="A27" s="65">
        <f t="shared" si="0"/>
        <v>26</v>
      </c>
      <c r="B27" s="61" t="s">
        <v>30</v>
      </c>
      <c r="E27" s="16"/>
      <c r="F27" s="16"/>
      <c r="G27" s="16"/>
    </row>
    <row r="28" spans="1:37" ht="8.25" customHeight="1">
      <c r="A28" s="65">
        <f t="shared" si="0"/>
        <v>27</v>
      </c>
      <c r="E28" s="16"/>
      <c r="F28" s="16"/>
      <c r="G28" s="16"/>
    </row>
    <row r="29" spans="1:37" s="9" customFormat="1">
      <c r="A29" s="65">
        <f t="shared" si="0"/>
        <v>28</v>
      </c>
      <c r="B29" s="7" t="s">
        <v>31</v>
      </c>
      <c r="C29" s="7"/>
      <c r="D29" s="7" t="s">
        <v>32</v>
      </c>
      <c r="E29" s="8">
        <v>40000</v>
      </c>
      <c r="F29" s="8"/>
      <c r="G29" s="8">
        <v>40000</v>
      </c>
      <c r="H29" s="1"/>
      <c r="I29" s="58">
        <f>(E29-G29)/G29</f>
        <v>0</v>
      </c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</row>
    <row r="30" spans="1:37" s="9" customFormat="1">
      <c r="A30" s="65">
        <f t="shared" si="0"/>
        <v>29</v>
      </c>
      <c r="B30" s="10" t="s">
        <v>33</v>
      </c>
      <c r="C30" s="10"/>
      <c r="D30" s="10" t="s">
        <v>34</v>
      </c>
      <c r="E30" s="11">
        <v>2000</v>
      </c>
      <c r="F30" s="11"/>
      <c r="G30" s="11">
        <v>4000</v>
      </c>
      <c r="H30" s="1"/>
      <c r="I30" s="58">
        <f>(E30-G30)/G30</f>
        <v>-0.5</v>
      </c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</row>
    <row r="31" spans="1:37" s="9" customFormat="1">
      <c r="A31" s="65">
        <f t="shared" si="0"/>
        <v>30</v>
      </c>
      <c r="B31" s="7" t="s">
        <v>35</v>
      </c>
      <c r="C31" s="7"/>
      <c r="D31" s="7" t="s">
        <v>36</v>
      </c>
      <c r="E31" s="8">
        <v>8000</v>
      </c>
      <c r="F31" s="8"/>
      <c r="G31" s="8">
        <v>8000</v>
      </c>
      <c r="H31" s="1"/>
      <c r="I31" s="58">
        <f>(E31-G31)/G31</f>
        <v>0</v>
      </c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</row>
    <row r="32" spans="1:37" s="9" customFormat="1">
      <c r="A32" s="65">
        <f t="shared" si="0"/>
        <v>31</v>
      </c>
      <c r="B32" s="10" t="s">
        <v>37</v>
      </c>
      <c r="C32" s="10"/>
      <c r="D32" s="10" t="s">
        <v>38</v>
      </c>
      <c r="E32" s="11">
        <v>2000</v>
      </c>
      <c r="F32" s="11"/>
      <c r="G32" s="11">
        <v>3000</v>
      </c>
      <c r="H32" s="1"/>
      <c r="I32" s="58">
        <f>(E32-G32)/G32</f>
        <v>-0.33333333333333331</v>
      </c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</row>
    <row r="33" spans="1:37" ht="8.25" customHeight="1">
      <c r="A33" s="65">
        <f t="shared" si="0"/>
        <v>32</v>
      </c>
      <c r="E33" s="16"/>
      <c r="F33" s="16"/>
      <c r="G33" s="16"/>
    </row>
    <row r="34" spans="1:37">
      <c r="A34" s="65">
        <f t="shared" si="0"/>
        <v>33</v>
      </c>
      <c r="B34" s="61" t="s">
        <v>39</v>
      </c>
      <c r="E34" s="16"/>
      <c r="F34" s="16"/>
      <c r="G34" s="16"/>
    </row>
    <row r="35" spans="1:37" ht="8.25" customHeight="1">
      <c r="A35" s="65">
        <f t="shared" si="0"/>
        <v>34</v>
      </c>
      <c r="E35" s="16"/>
      <c r="F35" s="16"/>
      <c r="G35" s="16"/>
    </row>
    <row r="36" spans="1:37" s="9" customFormat="1">
      <c r="A36" s="65">
        <f t="shared" si="0"/>
        <v>35</v>
      </c>
      <c r="B36" s="7" t="s">
        <v>40</v>
      </c>
      <c r="C36" s="7"/>
      <c r="D36" s="7" t="s">
        <v>41</v>
      </c>
      <c r="E36" s="19">
        <v>79000</v>
      </c>
      <c r="F36" s="8"/>
      <c r="G36" s="19">
        <v>60000</v>
      </c>
      <c r="H36" s="1"/>
      <c r="I36" s="58">
        <f>(E36-G36)/G36</f>
        <v>0.31666666666666665</v>
      </c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</row>
    <row r="37" spans="1:37">
      <c r="A37" s="65">
        <f t="shared" si="0"/>
        <v>36</v>
      </c>
      <c r="B37" s="10" t="s">
        <v>418</v>
      </c>
      <c r="C37" s="10"/>
      <c r="D37" s="10" t="s">
        <v>419</v>
      </c>
      <c r="E37" s="11">
        <v>40000</v>
      </c>
      <c r="F37" s="11"/>
      <c r="G37" s="11">
        <v>40000</v>
      </c>
      <c r="I37" s="58">
        <f>(E37-G37)/G37</f>
        <v>0</v>
      </c>
    </row>
    <row r="38" spans="1:37">
      <c r="A38" s="65">
        <f t="shared" si="0"/>
        <v>37</v>
      </c>
      <c r="B38" s="14" t="s">
        <v>42</v>
      </c>
      <c r="C38" s="14"/>
      <c r="D38" s="14" t="s">
        <v>43</v>
      </c>
      <c r="E38" s="15">
        <v>1200</v>
      </c>
      <c r="F38" s="15"/>
      <c r="G38" s="15">
        <v>1000</v>
      </c>
      <c r="I38" s="58">
        <f>(E38-G38)/G38</f>
        <v>0.2</v>
      </c>
    </row>
    <row r="39" spans="1:37">
      <c r="A39" s="65">
        <f t="shared" si="0"/>
        <v>38</v>
      </c>
      <c r="B39" s="10" t="s">
        <v>438</v>
      </c>
      <c r="C39" s="10"/>
      <c r="D39" s="10" t="s">
        <v>439</v>
      </c>
      <c r="E39" s="11">
        <v>50</v>
      </c>
      <c r="F39" s="11"/>
      <c r="G39" s="11">
        <v>50</v>
      </c>
      <c r="I39" s="58">
        <f>(E39-G39)/G39</f>
        <v>0</v>
      </c>
    </row>
    <row r="40" spans="1:37" s="9" customFormat="1">
      <c r="A40" s="65">
        <f t="shared" si="0"/>
        <v>39</v>
      </c>
      <c r="B40" s="2"/>
      <c r="C40" s="2"/>
      <c r="D40" s="2"/>
      <c r="E40" s="16"/>
      <c r="F40" s="16"/>
      <c r="G40" s="16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</row>
    <row r="41" spans="1:37" ht="8.25" customHeight="1">
      <c r="A41" s="65">
        <f t="shared" si="0"/>
        <v>40</v>
      </c>
      <c r="E41" s="16"/>
      <c r="F41" s="16"/>
      <c r="G41" s="16"/>
    </row>
    <row r="42" spans="1:37">
      <c r="A42" s="65">
        <f t="shared" si="0"/>
        <v>41</v>
      </c>
      <c r="B42" s="61" t="s">
        <v>44</v>
      </c>
      <c r="E42" s="16"/>
      <c r="F42" s="16"/>
      <c r="G42" s="16"/>
    </row>
    <row r="43" spans="1:37">
      <c r="A43" s="65">
        <f t="shared" si="0"/>
        <v>42</v>
      </c>
      <c r="E43" s="16"/>
      <c r="F43" s="16"/>
      <c r="G43" s="16"/>
    </row>
    <row r="44" spans="1:37" ht="12.75" customHeight="1">
      <c r="A44" s="65">
        <f t="shared" si="0"/>
        <v>43</v>
      </c>
      <c r="B44" s="7" t="s">
        <v>45</v>
      </c>
      <c r="C44" s="7"/>
      <c r="D44" s="7" t="s">
        <v>46</v>
      </c>
      <c r="E44" s="8">
        <v>4300</v>
      </c>
      <c r="F44" s="8"/>
      <c r="G44" s="8">
        <v>7500</v>
      </c>
      <c r="I44" s="58">
        <f>(E44-G44)/G44</f>
        <v>-0.42666666666666669</v>
      </c>
    </row>
    <row r="45" spans="1:37">
      <c r="A45" s="65">
        <f t="shared" si="0"/>
        <v>44</v>
      </c>
      <c r="B45" s="10"/>
      <c r="C45" s="10"/>
      <c r="D45" s="10"/>
      <c r="E45" s="11"/>
      <c r="F45" s="11"/>
      <c r="G45" s="11"/>
    </row>
    <row r="46" spans="1:37">
      <c r="A46" s="65">
        <f t="shared" si="0"/>
        <v>45</v>
      </c>
      <c r="E46" s="16"/>
      <c r="F46" s="16"/>
      <c r="G46" s="16"/>
    </row>
    <row r="47" spans="1:37" ht="8.25" customHeight="1">
      <c r="A47" s="65">
        <f t="shared" si="0"/>
        <v>46</v>
      </c>
      <c r="E47" s="16"/>
      <c r="F47" s="16"/>
      <c r="G47" s="16"/>
    </row>
    <row r="48" spans="1:37">
      <c r="A48" s="65">
        <f t="shared" si="0"/>
        <v>47</v>
      </c>
      <c r="B48" s="61" t="s">
        <v>47</v>
      </c>
      <c r="E48" s="16"/>
      <c r="F48" s="16"/>
      <c r="G48" s="16"/>
    </row>
    <row r="49" spans="1:37">
      <c r="A49" s="65">
        <f t="shared" si="0"/>
        <v>48</v>
      </c>
      <c r="E49" s="16"/>
      <c r="F49" s="16"/>
      <c r="G49" s="16"/>
    </row>
    <row r="50" spans="1:37" ht="12.75" customHeight="1">
      <c r="A50" s="65">
        <f t="shared" si="0"/>
        <v>49</v>
      </c>
      <c r="B50" s="7" t="s">
        <v>48</v>
      </c>
      <c r="C50" s="7"/>
      <c r="D50" s="7" t="s">
        <v>49</v>
      </c>
      <c r="E50" s="8">
        <v>100</v>
      </c>
      <c r="F50" s="8"/>
      <c r="G50" s="8">
        <v>100</v>
      </c>
      <c r="I50" s="58">
        <f>(E50-G50)/G50</f>
        <v>0</v>
      </c>
    </row>
    <row r="51" spans="1:37" s="9" customFormat="1">
      <c r="A51" s="65">
        <f t="shared" si="0"/>
        <v>50</v>
      </c>
      <c r="B51" s="12" t="s">
        <v>50</v>
      </c>
      <c r="C51" s="12"/>
      <c r="D51" s="12" t="s">
        <v>51</v>
      </c>
      <c r="E51" s="13"/>
      <c r="F51" s="13"/>
      <c r="G51" s="13">
        <v>0</v>
      </c>
      <c r="H51" s="1"/>
      <c r="I51" s="58" t="e">
        <f>(E51-G51)/G51</f>
        <v>#DIV/0!</v>
      </c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</row>
    <row r="52" spans="1:37">
      <c r="A52" s="65">
        <f t="shared" si="0"/>
        <v>51</v>
      </c>
      <c r="B52" s="7" t="s">
        <v>52</v>
      </c>
      <c r="C52" s="7"/>
      <c r="D52" s="7" t="s">
        <v>53</v>
      </c>
      <c r="E52" s="19">
        <v>3500</v>
      </c>
      <c r="F52" s="8"/>
      <c r="G52" s="19">
        <v>6000</v>
      </c>
      <c r="I52" s="58">
        <f>(E52-G52)/G52</f>
        <v>-0.41666666666666669</v>
      </c>
    </row>
    <row r="53" spans="1:37">
      <c r="A53" s="65">
        <f t="shared" si="0"/>
        <v>52</v>
      </c>
      <c r="E53" s="16"/>
      <c r="F53" s="16"/>
      <c r="G53" s="16"/>
    </row>
    <row r="54" spans="1:37" ht="8.25" customHeight="1">
      <c r="A54" s="65">
        <f t="shared" si="0"/>
        <v>53</v>
      </c>
      <c r="E54" s="16"/>
      <c r="F54" s="16"/>
      <c r="G54" s="16"/>
    </row>
    <row r="55" spans="1:37">
      <c r="A55" s="65">
        <f t="shared" si="0"/>
        <v>54</v>
      </c>
      <c r="B55" s="61" t="s">
        <v>54</v>
      </c>
      <c r="E55" s="16"/>
      <c r="F55" s="16"/>
      <c r="G55" s="16"/>
    </row>
    <row r="56" spans="1:37">
      <c r="A56" s="65">
        <f t="shared" si="0"/>
        <v>55</v>
      </c>
      <c r="E56" s="16"/>
      <c r="F56" s="16"/>
      <c r="G56" s="16"/>
    </row>
    <row r="57" spans="1:37" ht="12.75" customHeight="1">
      <c r="A57" s="65">
        <f t="shared" si="0"/>
        <v>56</v>
      </c>
      <c r="B57" s="7" t="s">
        <v>55</v>
      </c>
      <c r="C57" s="7"/>
      <c r="D57" s="7" t="s">
        <v>56</v>
      </c>
      <c r="E57" s="8">
        <v>1100</v>
      </c>
      <c r="F57" s="8"/>
      <c r="G57" s="8">
        <v>1000</v>
      </c>
      <c r="I57" s="58">
        <f>(E57-G57)/G57</f>
        <v>0.1</v>
      </c>
    </row>
    <row r="58" spans="1:37" s="9" customFormat="1">
      <c r="A58" s="65">
        <f t="shared" si="0"/>
        <v>57</v>
      </c>
      <c r="B58" s="10" t="s">
        <v>57</v>
      </c>
      <c r="C58" s="10"/>
      <c r="D58" s="10" t="s">
        <v>58</v>
      </c>
      <c r="E58" s="11"/>
      <c r="F58" s="11"/>
      <c r="G58" s="11">
        <v>0</v>
      </c>
      <c r="H58" s="1"/>
      <c r="I58" s="58" t="e">
        <f>(E58-G58)/G58</f>
        <v>#DIV/0!</v>
      </c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</row>
    <row r="59" spans="1:37" s="9" customFormat="1">
      <c r="A59" s="65">
        <f t="shared" si="0"/>
        <v>58</v>
      </c>
      <c r="B59" s="7" t="s">
        <v>59</v>
      </c>
      <c r="C59" s="7"/>
      <c r="D59" s="7" t="s">
        <v>60</v>
      </c>
      <c r="E59" s="8">
        <v>135000</v>
      </c>
      <c r="F59" s="8"/>
      <c r="G59" s="8">
        <v>135000</v>
      </c>
      <c r="H59" s="1"/>
      <c r="I59" s="58">
        <f>(E59-G59)/G59</f>
        <v>0</v>
      </c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</row>
    <row r="60" spans="1:37">
      <c r="A60" s="65">
        <f t="shared" si="0"/>
        <v>59</v>
      </c>
      <c r="B60" s="10"/>
      <c r="C60" s="10"/>
      <c r="D60" s="10" t="s">
        <v>62</v>
      </c>
      <c r="E60" s="20"/>
      <c r="F60" s="11"/>
      <c r="G60" s="20"/>
    </row>
    <row r="61" spans="1:37">
      <c r="A61" s="65">
        <f t="shared" si="0"/>
        <v>60</v>
      </c>
      <c r="B61" s="1"/>
      <c r="C61" s="1"/>
      <c r="D61" s="1"/>
      <c r="E61" s="21"/>
      <c r="F61" s="21"/>
      <c r="G61" s="21"/>
    </row>
    <row r="62" spans="1:37">
      <c r="A62" s="65">
        <f t="shared" si="0"/>
        <v>61</v>
      </c>
      <c r="E62" s="16"/>
      <c r="F62" s="16"/>
      <c r="G62" s="16"/>
    </row>
    <row r="63" spans="1:37" s="9" customFormat="1">
      <c r="A63" s="65">
        <f t="shared" si="0"/>
        <v>62</v>
      </c>
      <c r="B63" s="61" t="s">
        <v>394</v>
      </c>
      <c r="C63" s="2"/>
      <c r="D63" s="2"/>
      <c r="E63" s="16"/>
      <c r="F63" s="16"/>
      <c r="G63" s="16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</row>
    <row r="64" spans="1:37" s="9" customFormat="1">
      <c r="A64" s="65">
        <f t="shared" si="0"/>
        <v>63</v>
      </c>
      <c r="B64" s="2"/>
      <c r="C64" s="2"/>
      <c r="D64" s="2"/>
      <c r="E64" s="23"/>
      <c r="F64" s="23"/>
      <c r="G64" s="23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</row>
    <row r="65" spans="1:37" ht="12.75" customHeight="1">
      <c r="A65" s="65">
        <f t="shared" si="0"/>
        <v>64</v>
      </c>
      <c r="B65" s="12" t="s">
        <v>358</v>
      </c>
      <c r="C65" s="12"/>
      <c r="D65" s="12" t="s">
        <v>359</v>
      </c>
      <c r="E65" s="13">
        <v>8000</v>
      </c>
      <c r="F65" s="13"/>
      <c r="G65" s="13">
        <v>8000</v>
      </c>
      <c r="I65" s="58">
        <f>(E65-G65)/G65</f>
        <v>0</v>
      </c>
    </row>
    <row r="66" spans="1:37">
      <c r="A66" s="65">
        <f t="shared" si="0"/>
        <v>65</v>
      </c>
      <c r="B66" s="7" t="s">
        <v>360</v>
      </c>
      <c r="C66" s="7"/>
      <c r="D66" s="7" t="s">
        <v>361</v>
      </c>
      <c r="E66" s="8">
        <v>5500</v>
      </c>
      <c r="F66" s="8"/>
      <c r="G66" s="8">
        <v>6500</v>
      </c>
      <c r="I66" s="58">
        <f>(E66-G66)/G66</f>
        <v>-0.15384615384615385</v>
      </c>
    </row>
    <row r="67" spans="1:37" s="9" customFormat="1">
      <c r="A67" s="65">
        <f t="shared" si="0"/>
        <v>66</v>
      </c>
      <c r="B67" s="10" t="s">
        <v>362</v>
      </c>
      <c r="C67" s="10"/>
      <c r="D67" s="10" t="s">
        <v>363</v>
      </c>
      <c r="E67" s="11">
        <v>1500</v>
      </c>
      <c r="F67" s="11"/>
      <c r="G67" s="11">
        <v>2000</v>
      </c>
      <c r="H67" s="1"/>
      <c r="I67" s="58">
        <f>(E67-G67)/G67</f>
        <v>-0.25</v>
      </c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</row>
    <row r="68" spans="1:37">
      <c r="A68" s="65">
        <f t="shared" si="0"/>
        <v>67</v>
      </c>
      <c r="B68" s="7" t="s">
        <v>364</v>
      </c>
      <c r="C68" s="7"/>
      <c r="D68" s="7" t="s">
        <v>365</v>
      </c>
      <c r="E68" s="8"/>
      <c r="F68" s="8"/>
      <c r="G68" s="8">
        <v>0</v>
      </c>
    </row>
    <row r="69" spans="1:37">
      <c r="A69" s="65">
        <f t="shared" ref="A69:A128" si="2">A68+1</f>
        <v>68</v>
      </c>
      <c r="B69" s="12" t="s">
        <v>366</v>
      </c>
      <c r="C69" s="12"/>
      <c r="D69" s="12" t="s">
        <v>99</v>
      </c>
      <c r="E69" s="13"/>
      <c r="F69" s="13"/>
      <c r="G69" s="13">
        <v>0</v>
      </c>
    </row>
    <row r="70" spans="1:37">
      <c r="A70" s="65">
        <f t="shared" si="2"/>
        <v>69</v>
      </c>
      <c r="B70" s="7" t="s">
        <v>367</v>
      </c>
      <c r="C70" s="7"/>
      <c r="D70" s="7" t="s">
        <v>368</v>
      </c>
      <c r="E70" s="8">
        <v>150</v>
      </c>
      <c r="F70" s="8"/>
      <c r="G70" s="8">
        <v>200</v>
      </c>
      <c r="I70" s="58">
        <f>(E70-G70)/G70</f>
        <v>-0.25</v>
      </c>
    </row>
    <row r="71" spans="1:37">
      <c r="A71" s="65">
        <f t="shared" si="2"/>
        <v>70</v>
      </c>
      <c r="B71" s="10"/>
      <c r="C71" s="10"/>
      <c r="D71" s="10" t="s">
        <v>226</v>
      </c>
      <c r="E71" s="13"/>
      <c r="F71" s="11"/>
      <c r="G71" s="13"/>
    </row>
    <row r="72" spans="1:37">
      <c r="A72" s="65">
        <f t="shared" si="2"/>
        <v>71</v>
      </c>
      <c r="B72" s="27"/>
      <c r="C72" s="27"/>
      <c r="D72" s="27"/>
      <c r="E72" s="37"/>
      <c r="F72" s="33"/>
      <c r="G72" s="37"/>
    </row>
    <row r="73" spans="1:37">
      <c r="A73" s="65">
        <f t="shared" si="2"/>
        <v>72</v>
      </c>
      <c r="B73" s="1"/>
      <c r="C73" s="1"/>
      <c r="D73" s="1"/>
      <c r="E73" s="16"/>
      <c r="F73" s="21"/>
      <c r="G73" s="16"/>
    </row>
    <row r="74" spans="1:37">
      <c r="A74" s="65">
        <f t="shared" si="2"/>
        <v>73</v>
      </c>
      <c r="B74" s="61" t="s">
        <v>405</v>
      </c>
      <c r="C74" s="1"/>
      <c r="D74" s="1"/>
      <c r="E74" s="16"/>
      <c r="F74" s="21"/>
      <c r="G74" s="16"/>
    </row>
    <row r="75" spans="1:37">
      <c r="A75" s="65">
        <f t="shared" si="2"/>
        <v>74</v>
      </c>
      <c r="B75" s="1"/>
      <c r="C75" s="1"/>
      <c r="D75" s="1"/>
      <c r="E75" s="16"/>
      <c r="F75" s="21"/>
      <c r="G75" s="16"/>
    </row>
    <row r="76" spans="1:37">
      <c r="A76" s="65">
        <f t="shared" si="2"/>
        <v>75</v>
      </c>
      <c r="B76" s="10" t="s">
        <v>477</v>
      </c>
      <c r="C76" s="10"/>
      <c r="D76" s="10" t="s">
        <v>61</v>
      </c>
      <c r="E76" s="11">
        <v>2469</v>
      </c>
      <c r="F76" s="11"/>
      <c r="G76" s="11"/>
      <c r="I76" s="58" t="e">
        <f>(E76-G76)/G76</f>
        <v>#DIV/0!</v>
      </c>
    </row>
    <row r="77" spans="1:37" ht="13.5" customHeight="1">
      <c r="A77" s="65">
        <f t="shared" si="2"/>
        <v>76</v>
      </c>
      <c r="E77" s="17"/>
      <c r="F77" s="17"/>
      <c r="G77" s="17"/>
    </row>
    <row r="78" spans="1:37">
      <c r="A78" s="65">
        <f t="shared" si="2"/>
        <v>77</v>
      </c>
      <c r="B78" s="63" t="s">
        <v>63</v>
      </c>
      <c r="C78" s="9"/>
      <c r="D78" s="9"/>
      <c r="E78" s="26">
        <f>SUM(E6:E76)</f>
        <v>973964</v>
      </c>
      <c r="F78" s="45"/>
      <c r="G78" s="39"/>
    </row>
    <row r="79" spans="1:37">
      <c r="A79" s="65">
        <f t="shared" si="2"/>
        <v>78</v>
      </c>
      <c r="B79" s="1"/>
      <c r="C79" s="1"/>
      <c r="D79" s="1"/>
      <c r="E79" s="39"/>
      <c r="F79" s="39"/>
      <c r="G79" s="40">
        <v>1</v>
      </c>
    </row>
    <row r="80" spans="1:37">
      <c r="A80" s="65">
        <f t="shared" si="2"/>
        <v>79</v>
      </c>
      <c r="B80" s="1"/>
      <c r="C80" s="1"/>
      <c r="D80" s="1"/>
      <c r="E80" s="39"/>
      <c r="F80" s="39"/>
      <c r="G80" s="40"/>
    </row>
    <row r="81" spans="1:37">
      <c r="A81" s="65">
        <f t="shared" si="2"/>
        <v>80</v>
      </c>
      <c r="B81" s="1"/>
      <c r="C81" s="1"/>
      <c r="D81" s="1"/>
      <c r="E81" s="39"/>
      <c r="F81" s="39"/>
      <c r="G81" s="40"/>
    </row>
    <row r="82" spans="1:37" ht="13.8" customHeight="1">
      <c r="A82" s="65">
        <f t="shared" si="2"/>
        <v>81</v>
      </c>
      <c r="B82" s="62" t="s">
        <v>64</v>
      </c>
      <c r="F82" s="2"/>
      <c r="G82" s="2"/>
    </row>
    <row r="83" spans="1:37">
      <c r="A83" s="65">
        <f t="shared" si="2"/>
        <v>82</v>
      </c>
      <c r="F83" s="2"/>
      <c r="G83" s="2"/>
    </row>
    <row r="84" spans="1:37">
      <c r="A84" s="65">
        <f t="shared" si="2"/>
        <v>83</v>
      </c>
      <c r="B84" s="14" t="s">
        <v>65</v>
      </c>
      <c r="C84" s="7"/>
      <c r="D84" s="7" t="s">
        <v>66</v>
      </c>
      <c r="E84" s="8">
        <v>900</v>
      </c>
      <c r="F84" s="8"/>
      <c r="G84" s="8">
        <v>700</v>
      </c>
      <c r="I84" s="58">
        <f t="shared" ref="I84:I120" si="3">(E84-G84)/G84</f>
        <v>0.2857142857142857</v>
      </c>
    </row>
    <row r="85" spans="1:37">
      <c r="A85" s="65">
        <f t="shared" si="2"/>
        <v>84</v>
      </c>
      <c r="B85" s="10" t="s">
        <v>455</v>
      </c>
      <c r="C85" s="10"/>
      <c r="D85" s="10" t="s">
        <v>245</v>
      </c>
      <c r="E85" s="11">
        <v>750</v>
      </c>
      <c r="F85" s="11"/>
      <c r="G85" s="11"/>
      <c r="I85" s="58" t="e">
        <f t="shared" si="3"/>
        <v>#DIV/0!</v>
      </c>
    </row>
    <row r="86" spans="1:37">
      <c r="A86" s="65">
        <f t="shared" si="2"/>
        <v>85</v>
      </c>
      <c r="B86" s="14" t="s">
        <v>456</v>
      </c>
      <c r="C86" s="7"/>
      <c r="D86" s="7" t="s">
        <v>109</v>
      </c>
      <c r="E86" s="8">
        <v>50</v>
      </c>
      <c r="F86" s="8"/>
      <c r="G86" s="8"/>
      <c r="I86" s="58" t="e">
        <f t="shared" si="3"/>
        <v>#DIV/0!</v>
      </c>
    </row>
    <row r="87" spans="1:37">
      <c r="A87" s="65">
        <f t="shared" si="2"/>
        <v>86</v>
      </c>
      <c r="B87" s="10" t="s">
        <v>428</v>
      </c>
      <c r="C87" s="10"/>
      <c r="D87" s="10" t="s">
        <v>413</v>
      </c>
      <c r="E87" s="11">
        <v>0</v>
      </c>
      <c r="F87" s="11"/>
      <c r="G87" s="11">
        <v>2200</v>
      </c>
      <c r="I87" s="58">
        <f t="shared" si="3"/>
        <v>-1</v>
      </c>
    </row>
    <row r="88" spans="1:37">
      <c r="A88" s="65">
        <f t="shared" si="2"/>
        <v>87</v>
      </c>
      <c r="B88" s="25" t="s">
        <v>457</v>
      </c>
      <c r="C88" s="25"/>
      <c r="D88" s="25" t="s">
        <v>458</v>
      </c>
      <c r="E88" s="19">
        <v>100</v>
      </c>
      <c r="F88" s="19"/>
      <c r="G88" s="19"/>
      <c r="I88" s="58" t="e">
        <f t="shared" si="3"/>
        <v>#DIV/0!</v>
      </c>
    </row>
    <row r="89" spans="1:37" s="9" customFormat="1">
      <c r="A89" s="65">
        <f t="shared" si="2"/>
        <v>88</v>
      </c>
      <c r="B89" s="10" t="s">
        <v>448</v>
      </c>
      <c r="C89" s="1"/>
      <c r="D89" s="10" t="s">
        <v>449</v>
      </c>
      <c r="E89" s="11">
        <v>500</v>
      </c>
      <c r="F89" s="11"/>
      <c r="G89" s="11">
        <v>500</v>
      </c>
      <c r="H89" s="1"/>
      <c r="I89" s="58">
        <f t="shared" si="3"/>
        <v>0</v>
      </c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</row>
    <row r="90" spans="1:37" s="9" customFormat="1">
      <c r="A90" s="65">
        <f t="shared" si="2"/>
        <v>89</v>
      </c>
      <c r="B90" s="25" t="s">
        <v>450</v>
      </c>
      <c r="C90" s="25"/>
      <c r="D90" s="25" t="s">
        <v>451</v>
      </c>
      <c r="E90" s="19">
        <v>500</v>
      </c>
      <c r="F90" s="19"/>
      <c r="G90" s="19">
        <v>300</v>
      </c>
      <c r="H90" s="1"/>
      <c r="I90" s="58">
        <f t="shared" si="3"/>
        <v>0.66666666666666663</v>
      </c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</row>
    <row r="91" spans="1:37" s="9" customFormat="1">
      <c r="A91" s="65">
        <f t="shared" si="2"/>
        <v>90</v>
      </c>
      <c r="B91" s="10" t="s">
        <v>67</v>
      </c>
      <c r="C91" s="10"/>
      <c r="D91" s="10" t="s">
        <v>68</v>
      </c>
      <c r="E91" s="11">
        <v>1000</v>
      </c>
      <c r="F91" s="11"/>
      <c r="G91" s="11">
        <v>1000</v>
      </c>
      <c r="H91" s="1"/>
      <c r="I91" s="58">
        <f t="shared" si="3"/>
        <v>0</v>
      </c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</row>
    <row r="92" spans="1:37" s="9" customFormat="1">
      <c r="A92" s="65">
        <f t="shared" si="2"/>
        <v>91</v>
      </c>
      <c r="B92" s="25" t="s">
        <v>69</v>
      </c>
      <c r="C92" s="25"/>
      <c r="D92" s="25" t="s">
        <v>70</v>
      </c>
      <c r="E92" s="19">
        <v>5000</v>
      </c>
      <c r="F92" s="19"/>
      <c r="G92" s="19">
        <v>5000</v>
      </c>
      <c r="H92" s="1"/>
      <c r="I92" s="58">
        <f t="shared" si="3"/>
        <v>0</v>
      </c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</row>
    <row r="93" spans="1:37">
      <c r="A93" s="65">
        <f t="shared" si="2"/>
        <v>92</v>
      </c>
      <c r="B93" s="10" t="s">
        <v>71</v>
      </c>
      <c r="C93" s="10"/>
      <c r="D93" s="10" t="s">
        <v>72</v>
      </c>
      <c r="E93" s="11">
        <v>2000</v>
      </c>
      <c r="F93" s="11"/>
      <c r="G93" s="11">
        <v>2000</v>
      </c>
      <c r="I93" s="58">
        <f t="shared" si="3"/>
        <v>0</v>
      </c>
    </row>
    <row r="94" spans="1:37">
      <c r="A94" s="65">
        <f t="shared" si="2"/>
        <v>93</v>
      </c>
      <c r="B94" s="25" t="s">
        <v>73</v>
      </c>
      <c r="C94" s="25"/>
      <c r="D94" s="25" t="s">
        <v>74</v>
      </c>
      <c r="E94" s="19">
        <v>1500</v>
      </c>
      <c r="F94" s="19"/>
      <c r="G94" s="19">
        <v>1500</v>
      </c>
      <c r="I94" s="58">
        <f t="shared" si="3"/>
        <v>0</v>
      </c>
    </row>
    <row r="95" spans="1:37">
      <c r="A95" s="65">
        <f t="shared" si="2"/>
        <v>94</v>
      </c>
      <c r="B95" s="10" t="s">
        <v>75</v>
      </c>
      <c r="C95" s="10"/>
      <c r="D95" s="10" t="s">
        <v>76</v>
      </c>
      <c r="E95" s="11">
        <v>1000</v>
      </c>
      <c r="F95" s="11"/>
      <c r="G95" s="11">
        <v>1000</v>
      </c>
      <c r="I95" s="58">
        <f t="shared" si="3"/>
        <v>0</v>
      </c>
    </row>
    <row r="96" spans="1:37" s="9" customFormat="1">
      <c r="A96" s="65">
        <f t="shared" si="2"/>
        <v>95</v>
      </c>
      <c r="B96" s="25" t="s">
        <v>77</v>
      </c>
      <c r="C96" s="25"/>
      <c r="D96" s="25" t="s">
        <v>78</v>
      </c>
      <c r="E96" s="19">
        <v>250</v>
      </c>
      <c r="F96" s="19"/>
      <c r="G96" s="19">
        <v>250</v>
      </c>
      <c r="H96" s="1"/>
      <c r="I96" s="58">
        <f t="shared" si="3"/>
        <v>0</v>
      </c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</row>
    <row r="97" spans="1:37">
      <c r="A97" s="65">
        <f t="shared" si="2"/>
        <v>96</v>
      </c>
      <c r="B97" s="10" t="s">
        <v>79</v>
      </c>
      <c r="C97" s="10"/>
      <c r="D97" s="10" t="s">
        <v>80</v>
      </c>
      <c r="E97" s="11">
        <v>4000</v>
      </c>
      <c r="F97" s="11"/>
      <c r="G97" s="11">
        <v>4000</v>
      </c>
      <c r="I97" s="58">
        <f t="shared" si="3"/>
        <v>0</v>
      </c>
    </row>
    <row r="98" spans="1:37" s="9" customFormat="1">
      <c r="A98" s="65">
        <f t="shared" si="2"/>
        <v>97</v>
      </c>
      <c r="B98" s="25" t="s">
        <v>81</v>
      </c>
      <c r="C98" s="25"/>
      <c r="D98" s="25" t="s">
        <v>82</v>
      </c>
      <c r="E98" s="19">
        <v>1500</v>
      </c>
      <c r="F98" s="19"/>
      <c r="G98" s="19">
        <v>1000</v>
      </c>
      <c r="H98" s="1"/>
      <c r="I98" s="58">
        <f t="shared" si="3"/>
        <v>0.5</v>
      </c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</row>
    <row r="99" spans="1:37">
      <c r="A99" s="65">
        <f t="shared" si="2"/>
        <v>98</v>
      </c>
      <c r="B99" s="10" t="s">
        <v>83</v>
      </c>
      <c r="C99" s="10"/>
      <c r="D99" s="10" t="s">
        <v>407</v>
      </c>
      <c r="E99" s="11">
        <v>1000</v>
      </c>
      <c r="F99" s="11"/>
      <c r="G99" s="11">
        <v>1000</v>
      </c>
      <c r="I99" s="58">
        <f t="shared" si="3"/>
        <v>0</v>
      </c>
    </row>
    <row r="100" spans="1:37" s="9" customFormat="1">
      <c r="A100" s="65">
        <f t="shared" si="2"/>
        <v>99</v>
      </c>
      <c r="B100" s="25" t="s">
        <v>84</v>
      </c>
      <c r="C100" s="25"/>
      <c r="D100" s="25" t="s">
        <v>85</v>
      </c>
      <c r="E100" s="19">
        <v>500</v>
      </c>
      <c r="F100" s="19"/>
      <c r="G100" s="19">
        <v>400</v>
      </c>
      <c r="H100" s="1"/>
      <c r="I100" s="58">
        <f t="shared" si="3"/>
        <v>0.25</v>
      </c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</row>
    <row r="101" spans="1:37">
      <c r="A101" s="65">
        <f t="shared" si="2"/>
        <v>100</v>
      </c>
      <c r="B101" s="10" t="s">
        <v>86</v>
      </c>
      <c r="C101" s="10"/>
      <c r="D101" s="10" t="s">
        <v>87</v>
      </c>
      <c r="E101" s="11">
        <v>1503</v>
      </c>
      <c r="F101" s="11"/>
      <c r="G101" s="11">
        <v>1491</v>
      </c>
      <c r="I101" s="58">
        <f t="shared" si="3"/>
        <v>8.0482897384305842E-3</v>
      </c>
    </row>
    <row r="102" spans="1:37">
      <c r="A102" s="65">
        <f t="shared" si="2"/>
        <v>101</v>
      </c>
      <c r="B102" s="25" t="s">
        <v>88</v>
      </c>
      <c r="C102" s="25"/>
      <c r="D102" s="25" t="s">
        <v>89</v>
      </c>
      <c r="E102" s="19">
        <v>255</v>
      </c>
      <c r="F102" s="19"/>
      <c r="G102" s="19">
        <v>200</v>
      </c>
      <c r="I102" s="58">
        <f t="shared" si="3"/>
        <v>0.27500000000000002</v>
      </c>
    </row>
    <row r="103" spans="1:37">
      <c r="A103" s="65">
        <f t="shared" si="2"/>
        <v>102</v>
      </c>
      <c r="B103" s="10" t="s">
        <v>90</v>
      </c>
      <c r="C103" s="10"/>
      <c r="D103" s="10" t="s">
        <v>91</v>
      </c>
      <c r="E103" s="11">
        <v>240</v>
      </c>
      <c r="F103" s="11"/>
      <c r="G103" s="11">
        <v>240</v>
      </c>
      <c r="I103" s="58">
        <f t="shared" si="3"/>
        <v>0</v>
      </c>
    </row>
    <row r="104" spans="1:37">
      <c r="A104" s="65">
        <f t="shared" si="2"/>
        <v>103</v>
      </c>
      <c r="B104" s="25" t="s">
        <v>92</v>
      </c>
      <c r="C104" s="25"/>
      <c r="D104" s="25" t="s">
        <v>93</v>
      </c>
      <c r="E104" s="19">
        <v>1500</v>
      </c>
      <c r="F104" s="19"/>
      <c r="G104" s="19">
        <v>1200</v>
      </c>
      <c r="I104" s="58">
        <f t="shared" si="3"/>
        <v>0.25</v>
      </c>
    </row>
    <row r="105" spans="1:37" s="9" customFormat="1">
      <c r="A105" s="65">
        <f t="shared" si="2"/>
        <v>104</v>
      </c>
      <c r="B105" s="10" t="s">
        <v>94</v>
      </c>
      <c r="C105" s="10"/>
      <c r="D105" s="10" t="s">
        <v>95</v>
      </c>
      <c r="E105" s="11">
        <v>1200</v>
      </c>
      <c r="F105" s="11"/>
      <c r="G105" s="11">
        <v>1200</v>
      </c>
      <c r="H105" s="1"/>
      <c r="I105" s="58">
        <f t="shared" si="3"/>
        <v>0</v>
      </c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</row>
    <row r="106" spans="1:37">
      <c r="A106" s="65">
        <f t="shared" si="2"/>
        <v>105</v>
      </c>
      <c r="B106" s="25" t="s">
        <v>96</v>
      </c>
      <c r="C106" s="25"/>
      <c r="D106" s="25" t="s">
        <v>97</v>
      </c>
      <c r="E106" s="19">
        <v>0</v>
      </c>
      <c r="F106" s="19"/>
      <c r="G106" s="19">
        <v>250</v>
      </c>
      <c r="I106" s="58">
        <f t="shared" si="3"/>
        <v>-1</v>
      </c>
    </row>
    <row r="107" spans="1:37" s="9" customFormat="1">
      <c r="A107" s="65">
        <f t="shared" si="2"/>
        <v>106</v>
      </c>
      <c r="B107" s="10" t="s">
        <v>98</v>
      </c>
      <c r="C107" s="10"/>
      <c r="D107" s="10" t="s">
        <v>99</v>
      </c>
      <c r="E107" s="11">
        <v>500</v>
      </c>
      <c r="F107" s="11"/>
      <c r="G107" s="11">
        <v>350</v>
      </c>
      <c r="H107" s="1"/>
      <c r="I107" s="58">
        <f t="shared" si="3"/>
        <v>0.42857142857142855</v>
      </c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</row>
    <row r="108" spans="1:37">
      <c r="A108" s="65">
        <f t="shared" si="2"/>
        <v>107</v>
      </c>
      <c r="B108" s="25" t="s">
        <v>100</v>
      </c>
      <c r="C108" s="25"/>
      <c r="D108" s="25" t="s">
        <v>101</v>
      </c>
      <c r="E108" s="19">
        <v>5000</v>
      </c>
      <c r="F108" s="19"/>
      <c r="G108" s="19">
        <v>3000</v>
      </c>
      <c r="I108" s="58">
        <f t="shared" si="3"/>
        <v>0.66666666666666663</v>
      </c>
    </row>
    <row r="109" spans="1:37">
      <c r="A109" s="65">
        <f t="shared" si="2"/>
        <v>108</v>
      </c>
      <c r="B109" s="10" t="s">
        <v>102</v>
      </c>
      <c r="C109" s="10"/>
      <c r="D109" s="10" t="s">
        <v>103</v>
      </c>
      <c r="E109" s="11">
        <v>3000</v>
      </c>
      <c r="F109" s="11"/>
      <c r="G109" s="11">
        <v>3000</v>
      </c>
      <c r="I109" s="58">
        <f t="shared" si="3"/>
        <v>0</v>
      </c>
    </row>
    <row r="110" spans="1:37">
      <c r="A110" s="65">
        <f t="shared" si="2"/>
        <v>109</v>
      </c>
      <c r="B110" s="25" t="s">
        <v>104</v>
      </c>
      <c r="C110" s="25"/>
      <c r="D110" s="25" t="s">
        <v>105</v>
      </c>
      <c r="E110" s="56">
        <v>3500</v>
      </c>
      <c r="F110" s="19"/>
      <c r="G110" s="19">
        <v>3500</v>
      </c>
      <c r="I110" s="58">
        <f t="shared" si="3"/>
        <v>0</v>
      </c>
    </row>
    <row r="111" spans="1:37" s="9" customFormat="1">
      <c r="A111" s="65">
        <f t="shared" si="2"/>
        <v>110</v>
      </c>
      <c r="B111" s="10" t="s">
        <v>106</v>
      </c>
      <c r="C111" s="10"/>
      <c r="D111" s="10" t="s">
        <v>107</v>
      </c>
      <c r="E111" s="11">
        <v>2000</v>
      </c>
      <c r="F111" s="11"/>
      <c r="G111" s="11">
        <v>2000</v>
      </c>
      <c r="H111" s="1"/>
      <c r="I111" s="58">
        <f t="shared" si="3"/>
        <v>0</v>
      </c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</row>
    <row r="112" spans="1:37">
      <c r="A112" s="65">
        <f t="shared" si="2"/>
        <v>111</v>
      </c>
      <c r="B112" s="25" t="s">
        <v>108</v>
      </c>
      <c r="C112" s="25"/>
      <c r="D112" s="25" t="s">
        <v>109</v>
      </c>
      <c r="E112" s="19">
        <v>4000</v>
      </c>
      <c r="F112" s="19"/>
      <c r="G112" s="19">
        <v>3000</v>
      </c>
      <c r="I112" s="58">
        <f t="shared" si="3"/>
        <v>0.33333333333333331</v>
      </c>
    </row>
    <row r="113" spans="1:37" s="9" customFormat="1">
      <c r="A113" s="65">
        <f t="shared" si="2"/>
        <v>112</v>
      </c>
      <c r="B113" s="10" t="s">
        <v>110</v>
      </c>
      <c r="C113" s="10"/>
      <c r="D113" s="10" t="s">
        <v>111</v>
      </c>
      <c r="E113" s="11">
        <v>100</v>
      </c>
      <c r="F113" s="11"/>
      <c r="G113" s="11">
        <v>100</v>
      </c>
      <c r="H113" s="1"/>
      <c r="I113" s="58">
        <f t="shared" si="3"/>
        <v>0</v>
      </c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</row>
    <row r="114" spans="1:37">
      <c r="A114" s="65">
        <f t="shared" si="2"/>
        <v>113</v>
      </c>
      <c r="B114" s="25" t="s">
        <v>112</v>
      </c>
      <c r="C114" s="25"/>
      <c r="D114" s="25" t="s">
        <v>113</v>
      </c>
      <c r="E114" s="19">
        <v>7000</v>
      </c>
      <c r="F114" s="19"/>
      <c r="G114" s="19">
        <v>6000</v>
      </c>
      <c r="I114" s="58">
        <f t="shared" si="3"/>
        <v>0.16666666666666666</v>
      </c>
    </row>
    <row r="115" spans="1:37" s="9" customFormat="1">
      <c r="A115" s="65">
        <f t="shared" si="2"/>
        <v>114</v>
      </c>
      <c r="B115" s="10" t="s">
        <v>114</v>
      </c>
      <c r="C115" s="10"/>
      <c r="D115" s="10" t="s">
        <v>115</v>
      </c>
      <c r="E115" s="11">
        <v>26448</v>
      </c>
      <c r="F115" s="11"/>
      <c r="G115" s="11">
        <v>34310</v>
      </c>
      <c r="H115" s="1"/>
      <c r="I115" s="58">
        <f t="shared" si="3"/>
        <v>-0.22914602156805597</v>
      </c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</row>
    <row r="116" spans="1:37">
      <c r="A116" s="65">
        <f t="shared" si="2"/>
        <v>115</v>
      </c>
      <c r="B116" s="25" t="s">
        <v>116</v>
      </c>
      <c r="C116" s="25"/>
      <c r="D116" s="25" t="s">
        <v>117</v>
      </c>
      <c r="E116" s="57">
        <f>ROUND((E120)*0.0053,0)</f>
        <v>755</v>
      </c>
      <c r="F116" s="19"/>
      <c r="G116" s="57">
        <f>ROUND((G120)*0.0048,0)</f>
        <v>664</v>
      </c>
      <c r="I116" s="58">
        <f t="shared" si="3"/>
        <v>0.13704819277108435</v>
      </c>
    </row>
    <row r="117" spans="1:37" s="9" customFormat="1">
      <c r="A117" s="65">
        <f t="shared" si="2"/>
        <v>116</v>
      </c>
      <c r="B117" s="10" t="s">
        <v>118</v>
      </c>
      <c r="C117" s="10"/>
      <c r="D117" s="10" t="s">
        <v>437</v>
      </c>
      <c r="E117" s="11">
        <v>500</v>
      </c>
      <c r="F117" s="11"/>
      <c r="G117" s="11">
        <v>500</v>
      </c>
      <c r="H117" s="1"/>
      <c r="I117" s="58">
        <f t="shared" si="3"/>
        <v>0</v>
      </c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</row>
    <row r="118" spans="1:37">
      <c r="A118" s="65">
        <f t="shared" si="2"/>
        <v>117</v>
      </c>
      <c r="B118" s="25" t="s">
        <v>119</v>
      </c>
      <c r="C118" s="25"/>
      <c r="D118" s="25" t="s">
        <v>120</v>
      </c>
      <c r="E118" s="19">
        <v>10000</v>
      </c>
      <c r="F118" s="19"/>
      <c r="G118" s="19">
        <v>9500</v>
      </c>
      <c r="I118" s="58">
        <f t="shared" si="3"/>
        <v>5.2631578947368418E-2</v>
      </c>
    </row>
    <row r="119" spans="1:37" s="9" customFormat="1">
      <c r="A119" s="65">
        <f t="shared" si="2"/>
        <v>118</v>
      </c>
      <c r="B119" s="10" t="s">
        <v>121</v>
      </c>
      <c r="C119" s="10"/>
      <c r="D119" s="10" t="s">
        <v>122</v>
      </c>
      <c r="E119" s="11">
        <v>13200</v>
      </c>
      <c r="F119" s="11"/>
      <c r="G119" s="11">
        <v>13200</v>
      </c>
      <c r="H119" s="1"/>
      <c r="I119" s="58">
        <f t="shared" si="3"/>
        <v>0</v>
      </c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</row>
    <row r="120" spans="1:37">
      <c r="A120" s="65">
        <f t="shared" si="2"/>
        <v>119</v>
      </c>
      <c r="B120" s="59" t="s">
        <v>123</v>
      </c>
      <c r="C120" s="59"/>
      <c r="D120" s="59" t="s">
        <v>484</v>
      </c>
      <c r="E120" s="60">
        <v>142403</v>
      </c>
      <c r="F120" s="60"/>
      <c r="G120" s="60">
        <v>138255</v>
      </c>
      <c r="I120" s="58">
        <f t="shared" si="3"/>
        <v>3.0002531554012512E-2</v>
      </c>
    </row>
    <row r="121" spans="1:37" s="9" customFormat="1">
      <c r="A121" s="65">
        <f t="shared" si="2"/>
        <v>120</v>
      </c>
      <c r="B121" s="10"/>
      <c r="C121" s="10"/>
      <c r="D121" s="10" t="s">
        <v>478</v>
      </c>
      <c r="E121" s="11">
        <v>5262</v>
      </c>
      <c r="F121" s="11"/>
      <c r="G121" s="11"/>
      <c r="H121" s="1"/>
      <c r="I121" s="58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</row>
    <row r="122" spans="1:37" s="9" customFormat="1">
      <c r="A122" s="65">
        <f t="shared" si="2"/>
        <v>121</v>
      </c>
      <c r="B122" s="25" t="s">
        <v>124</v>
      </c>
      <c r="C122" s="25"/>
      <c r="D122" s="25" t="s">
        <v>125</v>
      </c>
      <c r="E122" s="19">
        <v>1050</v>
      </c>
      <c r="F122" s="19"/>
      <c r="G122" s="19">
        <v>600</v>
      </c>
      <c r="H122" s="1"/>
      <c r="I122" s="58">
        <f t="shared" ref="I122:I129" si="4">(E122-G122)/G122</f>
        <v>0.75</v>
      </c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</row>
    <row r="123" spans="1:37">
      <c r="A123" s="65">
        <f t="shared" si="2"/>
        <v>122</v>
      </c>
      <c r="B123" s="10" t="s">
        <v>126</v>
      </c>
      <c r="C123" s="10"/>
      <c r="D123" s="10" t="s">
        <v>127</v>
      </c>
      <c r="E123" s="44">
        <f>ROUND(((E118+E120+E121)*0.0765),0)</f>
        <v>12061</v>
      </c>
      <c r="F123" s="11"/>
      <c r="G123" s="44">
        <f>ROUND(((G118+G120)*0.0765),0)</f>
        <v>11303</v>
      </c>
      <c r="I123" s="58">
        <f t="shared" si="4"/>
        <v>6.7061841988852511E-2</v>
      </c>
    </row>
    <row r="124" spans="1:37" s="9" customFormat="1">
      <c r="A124" s="65">
        <f t="shared" si="2"/>
        <v>123</v>
      </c>
      <c r="B124" s="25" t="s">
        <v>128</v>
      </c>
      <c r="C124" s="25"/>
      <c r="D124" s="25" t="s">
        <v>129</v>
      </c>
      <c r="E124" s="57">
        <f>ROUND((E120)*0.1197,0)</f>
        <v>17046</v>
      </c>
      <c r="F124" s="19"/>
      <c r="G124" s="57">
        <f>ROUND((G120)*0.1728,0)</f>
        <v>23890</v>
      </c>
      <c r="H124" s="1"/>
      <c r="I124" s="58">
        <f t="shared" si="4"/>
        <v>-0.2864796986186689</v>
      </c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</row>
    <row r="125" spans="1:37" s="9" customFormat="1">
      <c r="A125" s="65">
        <f t="shared" si="2"/>
        <v>124</v>
      </c>
      <c r="B125" s="10" t="s">
        <v>130</v>
      </c>
      <c r="C125" s="10"/>
      <c r="D125" s="10" t="s">
        <v>131</v>
      </c>
      <c r="E125" s="11">
        <v>8600</v>
      </c>
      <c r="F125" s="11"/>
      <c r="G125" s="11">
        <v>8500</v>
      </c>
      <c r="H125" s="1"/>
      <c r="I125" s="58">
        <f t="shared" si="4"/>
        <v>1.1764705882352941E-2</v>
      </c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</row>
    <row r="126" spans="1:37" s="9" customFormat="1">
      <c r="A126" s="65">
        <f t="shared" si="2"/>
        <v>125</v>
      </c>
      <c r="B126" s="25" t="s">
        <v>132</v>
      </c>
      <c r="C126" s="25"/>
      <c r="D126" s="25" t="s">
        <v>133</v>
      </c>
      <c r="E126" s="19">
        <v>13000</v>
      </c>
      <c r="F126" s="19"/>
      <c r="G126" s="19">
        <v>10000</v>
      </c>
      <c r="H126" s="1"/>
      <c r="I126" s="58">
        <f t="shared" si="4"/>
        <v>0.3</v>
      </c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</row>
    <row r="127" spans="1:37">
      <c r="A127" s="65">
        <f t="shared" si="2"/>
        <v>126</v>
      </c>
      <c r="B127" s="10" t="s">
        <v>134</v>
      </c>
      <c r="C127" s="10"/>
      <c r="D127" s="10" t="s">
        <v>135</v>
      </c>
      <c r="E127" s="11">
        <v>1500</v>
      </c>
      <c r="F127" s="11"/>
      <c r="G127" s="11">
        <v>1600</v>
      </c>
      <c r="I127" s="58">
        <f t="shared" si="4"/>
        <v>-6.25E-2</v>
      </c>
    </row>
    <row r="128" spans="1:37" s="9" customFormat="1">
      <c r="A128" s="65">
        <f t="shared" si="2"/>
        <v>127</v>
      </c>
      <c r="B128" s="25" t="s">
        <v>136</v>
      </c>
      <c r="C128" s="25"/>
      <c r="D128" s="25" t="s">
        <v>137</v>
      </c>
      <c r="E128" s="19">
        <v>5000</v>
      </c>
      <c r="F128" s="19"/>
      <c r="G128" s="19">
        <v>5000</v>
      </c>
      <c r="H128" s="1"/>
      <c r="I128" s="58">
        <f t="shared" si="4"/>
        <v>0</v>
      </c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</row>
    <row r="129" spans="1:37">
      <c r="A129" s="65">
        <f t="shared" ref="A129:A196" si="5">A128+1</f>
        <v>128</v>
      </c>
      <c r="B129" s="10" t="s">
        <v>138</v>
      </c>
      <c r="C129" s="10"/>
      <c r="D129" s="10" t="s">
        <v>139</v>
      </c>
      <c r="E129" s="11">
        <v>4500</v>
      </c>
      <c r="F129" s="11"/>
      <c r="G129" s="11">
        <v>4000</v>
      </c>
      <c r="I129" s="58">
        <f t="shared" si="4"/>
        <v>0.125</v>
      </c>
    </row>
    <row r="130" spans="1:37" s="9" customFormat="1">
      <c r="A130" s="65">
        <f t="shared" si="5"/>
        <v>129</v>
      </c>
      <c r="B130" s="27"/>
      <c r="C130" s="27"/>
      <c r="D130" s="27"/>
      <c r="E130" s="28"/>
      <c r="F130" s="28"/>
      <c r="G130" s="28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</row>
    <row r="131" spans="1:37">
      <c r="A131" s="65">
        <f t="shared" si="5"/>
        <v>130</v>
      </c>
      <c r="B131" s="1"/>
      <c r="C131" s="1"/>
      <c r="D131" s="1"/>
      <c r="E131" s="22"/>
      <c r="F131" s="22"/>
      <c r="G131" s="22"/>
    </row>
    <row r="132" spans="1:37" s="9" customFormat="1">
      <c r="A132" s="65">
        <f t="shared" si="5"/>
        <v>131</v>
      </c>
      <c r="B132" s="1"/>
      <c r="C132" s="1"/>
      <c r="D132" s="1"/>
      <c r="E132" s="22"/>
      <c r="F132" s="22"/>
      <c r="G132" s="22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</row>
    <row r="133" spans="1:37">
      <c r="A133" s="65">
        <f t="shared" si="5"/>
        <v>132</v>
      </c>
      <c r="F133" s="2"/>
      <c r="G133" s="2"/>
    </row>
    <row r="134" spans="1:37" s="9" customFormat="1">
      <c r="A134" s="65">
        <f t="shared" si="5"/>
        <v>133</v>
      </c>
      <c r="B134" s="2"/>
      <c r="C134" s="2"/>
      <c r="D134" s="2"/>
      <c r="E134" s="2"/>
      <c r="F134" s="2"/>
      <c r="G134" s="2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</row>
    <row r="135" spans="1:37">
      <c r="A135" s="65">
        <f t="shared" si="5"/>
        <v>134</v>
      </c>
      <c r="B135" s="64" t="s">
        <v>140</v>
      </c>
      <c r="C135" s="9"/>
      <c r="D135" s="9"/>
      <c r="E135" s="29">
        <f>SUM(E84:E129)</f>
        <v>311673</v>
      </c>
      <c r="F135" s="29"/>
      <c r="G135" s="29">
        <f>SUM(G84:G129)</f>
        <v>307703</v>
      </c>
      <c r="I135" s="58">
        <f>(E135-G135)/G135</f>
        <v>1.2902051653705034E-2</v>
      </c>
    </row>
    <row r="136" spans="1:37" s="9" customFormat="1">
      <c r="A136" s="65">
        <f t="shared" si="5"/>
        <v>135</v>
      </c>
      <c r="B136" s="1"/>
      <c r="C136" s="1"/>
      <c r="D136" s="1"/>
      <c r="E136" s="22"/>
      <c r="F136" s="22"/>
      <c r="G136" s="22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</row>
    <row r="137" spans="1:37">
      <c r="A137" s="65">
        <f t="shared" si="5"/>
        <v>136</v>
      </c>
      <c r="B137" s="1"/>
      <c r="C137" s="1"/>
      <c r="D137" s="1"/>
      <c r="E137" s="22"/>
      <c r="F137" s="22"/>
      <c r="G137" s="22"/>
    </row>
    <row r="138" spans="1:37">
      <c r="A138" s="65">
        <f t="shared" si="5"/>
        <v>137</v>
      </c>
      <c r="B138" s="1"/>
      <c r="C138" s="1"/>
      <c r="D138" s="1"/>
      <c r="E138" s="22"/>
      <c r="F138" s="22"/>
      <c r="G138" s="22"/>
    </row>
    <row r="139" spans="1:37">
      <c r="A139" s="65">
        <f t="shared" si="5"/>
        <v>138</v>
      </c>
      <c r="B139" s="1"/>
      <c r="C139" s="1"/>
      <c r="D139" s="1"/>
      <c r="E139" s="22"/>
      <c r="F139" s="22"/>
      <c r="G139" s="22"/>
    </row>
    <row r="140" spans="1:37">
      <c r="A140" s="65">
        <f t="shared" si="5"/>
        <v>139</v>
      </c>
      <c r="B140" s="1"/>
      <c r="C140" s="1"/>
      <c r="D140" s="1"/>
      <c r="E140" s="22"/>
      <c r="F140" s="22"/>
      <c r="G140" s="22"/>
    </row>
    <row r="141" spans="1:37">
      <c r="A141" s="65">
        <f t="shared" si="5"/>
        <v>140</v>
      </c>
      <c r="B141" s="1"/>
      <c r="C141" s="1"/>
      <c r="D141" s="1"/>
      <c r="E141" s="22"/>
      <c r="F141" s="22"/>
      <c r="G141" s="22"/>
    </row>
    <row r="142" spans="1:37">
      <c r="A142" s="65">
        <f t="shared" si="5"/>
        <v>141</v>
      </c>
      <c r="B142" s="1"/>
      <c r="C142" s="1"/>
      <c r="D142" s="1"/>
      <c r="E142" s="22"/>
      <c r="F142" s="22"/>
      <c r="G142" s="22"/>
    </row>
    <row r="143" spans="1:37">
      <c r="A143" s="65">
        <f t="shared" si="5"/>
        <v>142</v>
      </c>
      <c r="B143" s="1"/>
      <c r="C143" s="1"/>
      <c r="D143" s="1"/>
      <c r="E143" s="22"/>
      <c r="F143" s="22"/>
      <c r="G143" s="22"/>
    </row>
    <row r="144" spans="1:37">
      <c r="A144" s="65">
        <f t="shared" si="5"/>
        <v>143</v>
      </c>
      <c r="B144" s="1"/>
      <c r="C144" s="1"/>
      <c r="D144" s="1"/>
      <c r="E144" s="22"/>
      <c r="F144" s="22"/>
      <c r="G144" s="22"/>
    </row>
    <row r="145" spans="1:7">
      <c r="A145" s="65">
        <f t="shared" si="5"/>
        <v>144</v>
      </c>
      <c r="B145" s="1"/>
      <c r="C145" s="1"/>
      <c r="D145" s="1"/>
      <c r="E145" s="22"/>
      <c r="F145" s="22"/>
      <c r="G145" s="22"/>
    </row>
    <row r="146" spans="1:7">
      <c r="A146" s="65">
        <f t="shared" si="5"/>
        <v>145</v>
      </c>
      <c r="B146" s="1"/>
      <c r="C146" s="1"/>
      <c r="D146" s="1"/>
      <c r="E146" s="22"/>
      <c r="F146" s="22"/>
      <c r="G146" s="22"/>
    </row>
    <row r="147" spans="1:7">
      <c r="A147" s="65">
        <f t="shared" si="5"/>
        <v>146</v>
      </c>
      <c r="B147" s="1"/>
      <c r="C147" s="1"/>
      <c r="D147" s="1"/>
      <c r="E147" s="22"/>
      <c r="F147" s="22"/>
      <c r="G147" s="22"/>
    </row>
    <row r="148" spans="1:7">
      <c r="A148" s="65">
        <f t="shared" si="5"/>
        <v>147</v>
      </c>
      <c r="B148" s="1"/>
      <c r="C148" s="1"/>
      <c r="D148" s="1"/>
      <c r="E148" s="22"/>
      <c r="F148" s="22"/>
      <c r="G148" s="22"/>
    </row>
    <row r="149" spans="1:7">
      <c r="A149" s="65">
        <f t="shared" si="5"/>
        <v>148</v>
      </c>
      <c r="B149" s="1"/>
      <c r="C149" s="1"/>
      <c r="D149" s="1"/>
      <c r="E149" s="22"/>
      <c r="F149" s="22"/>
      <c r="G149" s="22"/>
    </row>
    <row r="150" spans="1:7">
      <c r="A150" s="65">
        <f t="shared" si="5"/>
        <v>149</v>
      </c>
      <c r="B150" s="1"/>
      <c r="C150" s="1"/>
      <c r="D150" s="1"/>
      <c r="E150" s="22"/>
      <c r="F150" s="22"/>
      <c r="G150" s="22"/>
    </row>
    <row r="151" spans="1:7">
      <c r="A151" s="65">
        <f t="shared" si="5"/>
        <v>150</v>
      </c>
      <c r="B151" s="1"/>
      <c r="C151" s="1"/>
      <c r="D151" s="1"/>
      <c r="E151" s="22"/>
      <c r="F151" s="22"/>
      <c r="G151" s="22"/>
    </row>
    <row r="152" spans="1:7">
      <c r="A152" s="65">
        <f t="shared" si="5"/>
        <v>151</v>
      </c>
      <c r="B152" s="1"/>
      <c r="C152" s="1"/>
      <c r="D152" s="1"/>
      <c r="E152" s="22"/>
      <c r="F152" s="22"/>
      <c r="G152" s="22"/>
    </row>
    <row r="153" spans="1:7">
      <c r="A153" s="65">
        <f t="shared" si="5"/>
        <v>152</v>
      </c>
      <c r="B153" s="1"/>
      <c r="C153" s="1"/>
      <c r="D153" s="1"/>
      <c r="E153" s="22"/>
      <c r="F153" s="22"/>
      <c r="G153" s="22"/>
    </row>
    <row r="154" spans="1:7">
      <c r="A154" s="65">
        <f t="shared" si="5"/>
        <v>153</v>
      </c>
      <c r="B154" s="1"/>
      <c r="C154" s="1"/>
      <c r="D154" s="1"/>
      <c r="E154" s="22"/>
      <c r="F154" s="22"/>
      <c r="G154" s="22"/>
    </row>
    <row r="155" spans="1:7">
      <c r="A155" s="65">
        <f t="shared" si="5"/>
        <v>154</v>
      </c>
      <c r="B155" s="1"/>
      <c r="C155" s="1"/>
      <c r="D155" s="1"/>
      <c r="E155" s="22"/>
      <c r="F155" s="22"/>
      <c r="G155" s="22"/>
    </row>
    <row r="156" spans="1:7">
      <c r="A156" s="65">
        <f t="shared" si="5"/>
        <v>155</v>
      </c>
      <c r="B156" s="1"/>
      <c r="C156" s="1"/>
      <c r="D156" s="1"/>
      <c r="E156" s="22"/>
      <c r="F156" s="22"/>
      <c r="G156" s="22"/>
    </row>
    <row r="157" spans="1:7">
      <c r="A157" s="65">
        <f t="shared" si="5"/>
        <v>156</v>
      </c>
      <c r="B157" s="1"/>
      <c r="C157" s="1"/>
      <c r="D157" s="1"/>
      <c r="E157" s="22"/>
      <c r="F157" s="22"/>
      <c r="G157" s="40">
        <v>2</v>
      </c>
    </row>
    <row r="158" spans="1:7">
      <c r="A158" s="65">
        <f t="shared" si="5"/>
        <v>157</v>
      </c>
      <c r="B158" s="1"/>
      <c r="C158" s="1"/>
      <c r="D158" s="1"/>
      <c r="E158" s="22"/>
      <c r="F158" s="22"/>
      <c r="G158" s="40"/>
    </row>
    <row r="159" spans="1:7">
      <c r="A159" s="65">
        <f t="shared" si="5"/>
        <v>158</v>
      </c>
      <c r="B159" s="1"/>
      <c r="C159" s="1"/>
      <c r="D159" s="1"/>
      <c r="E159" s="22"/>
      <c r="F159" s="22"/>
      <c r="G159" s="40"/>
    </row>
    <row r="160" spans="1:7" ht="6" customHeight="1">
      <c r="A160" s="65">
        <f t="shared" si="5"/>
        <v>159</v>
      </c>
      <c r="B160" s="1"/>
      <c r="C160" s="1"/>
      <c r="D160" s="1"/>
      <c r="E160" s="22"/>
      <c r="F160" s="22"/>
      <c r="G160" s="40"/>
    </row>
    <row r="161" spans="1:37" ht="12" customHeight="1">
      <c r="A161" s="65">
        <f t="shared" si="5"/>
        <v>160</v>
      </c>
      <c r="B161" s="62" t="s">
        <v>141</v>
      </c>
      <c r="F161" s="2"/>
      <c r="G161" s="2"/>
    </row>
    <row r="162" spans="1:37" ht="6" customHeight="1">
      <c r="A162" s="65">
        <f t="shared" si="5"/>
        <v>161</v>
      </c>
      <c r="F162" s="2"/>
      <c r="G162" s="2"/>
    </row>
    <row r="163" spans="1:37">
      <c r="A163" s="65">
        <f t="shared" si="5"/>
        <v>162</v>
      </c>
      <c r="B163" s="74">
        <v>6201</v>
      </c>
      <c r="C163" s="7"/>
      <c r="D163" s="7" t="s">
        <v>483</v>
      </c>
      <c r="E163" s="8">
        <v>172845</v>
      </c>
      <c r="F163" s="8"/>
      <c r="G163" s="8">
        <v>167811</v>
      </c>
      <c r="I163" s="58">
        <f>(E163-G163)/G163</f>
        <v>2.9998033501975437E-2</v>
      </c>
    </row>
    <row r="164" spans="1:37">
      <c r="A164" s="65">
        <f t="shared" si="5"/>
        <v>163</v>
      </c>
      <c r="B164" s="10"/>
      <c r="C164" s="10"/>
      <c r="D164" s="10" t="s">
        <v>478</v>
      </c>
      <c r="E164" s="11">
        <v>6375</v>
      </c>
      <c r="F164" s="11"/>
      <c r="G164" s="11"/>
      <c r="I164" s="58"/>
    </row>
    <row r="165" spans="1:37">
      <c r="A165" s="65">
        <f t="shared" si="5"/>
        <v>164</v>
      </c>
      <c r="B165" s="25" t="s">
        <v>142</v>
      </c>
      <c r="C165" s="25"/>
      <c r="D165" s="25" t="s">
        <v>127</v>
      </c>
      <c r="E165" s="57">
        <f>ROUND(((E163+E164+E172)*0.0765),0)</f>
        <v>14246</v>
      </c>
      <c r="F165" s="19"/>
      <c r="G165" s="57">
        <f>ROUND(((G163+G172)*0.0765),0)</f>
        <v>13373</v>
      </c>
      <c r="I165" s="58">
        <f t="shared" ref="I165:I184" si="6">(E165-G165)/G165</f>
        <v>6.5280789650788901E-2</v>
      </c>
    </row>
    <row r="166" spans="1:37">
      <c r="A166" s="65">
        <f t="shared" si="5"/>
        <v>165</v>
      </c>
      <c r="B166" s="10" t="s">
        <v>143</v>
      </c>
      <c r="C166" s="10"/>
      <c r="D166" s="10" t="s">
        <v>129</v>
      </c>
      <c r="E166" s="44">
        <f>ROUND((E163)*0.1197,0)</f>
        <v>20690</v>
      </c>
      <c r="F166" s="11"/>
      <c r="G166" s="44">
        <f>ROUND((G163)*0.1728,0)</f>
        <v>28998</v>
      </c>
      <c r="I166" s="58">
        <f t="shared" si="6"/>
        <v>-0.28650251741499416</v>
      </c>
    </row>
    <row r="167" spans="1:37">
      <c r="A167" s="65">
        <f t="shared" si="5"/>
        <v>166</v>
      </c>
      <c r="B167" s="25" t="s">
        <v>454</v>
      </c>
      <c r="C167" s="25"/>
      <c r="D167" s="25" t="s">
        <v>432</v>
      </c>
      <c r="E167" s="77">
        <v>2500</v>
      </c>
      <c r="F167" s="19"/>
      <c r="G167" s="19">
        <v>1250</v>
      </c>
      <c r="I167" s="58">
        <f t="shared" si="6"/>
        <v>1</v>
      </c>
    </row>
    <row r="168" spans="1:37" s="9" customFormat="1">
      <c r="A168" s="65">
        <f t="shared" si="5"/>
        <v>167</v>
      </c>
      <c r="B168" s="10" t="s">
        <v>144</v>
      </c>
      <c r="C168" s="10"/>
      <c r="D168" s="10" t="s">
        <v>125</v>
      </c>
      <c r="E168" s="11">
        <v>5448</v>
      </c>
      <c r="F168" s="11"/>
      <c r="G168" s="11">
        <v>4200</v>
      </c>
      <c r="H168" s="1"/>
      <c r="I168" s="58">
        <f t="shared" si="6"/>
        <v>0.29714285714285715</v>
      </c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</row>
    <row r="169" spans="1:37">
      <c r="A169" s="65">
        <f t="shared" si="5"/>
        <v>168</v>
      </c>
      <c r="B169" s="25" t="s">
        <v>145</v>
      </c>
      <c r="C169" s="25"/>
      <c r="D169" s="25" t="s">
        <v>146</v>
      </c>
      <c r="E169" s="19">
        <v>10000</v>
      </c>
      <c r="F169" s="19"/>
      <c r="G169" s="19">
        <v>10000</v>
      </c>
      <c r="I169" s="58">
        <f t="shared" si="6"/>
        <v>0</v>
      </c>
    </row>
    <row r="170" spans="1:37" s="9" customFormat="1">
      <c r="A170" s="65">
        <f t="shared" si="5"/>
        <v>169</v>
      </c>
      <c r="B170" s="10" t="s">
        <v>147</v>
      </c>
      <c r="C170" s="10"/>
      <c r="D170" s="10" t="s">
        <v>148</v>
      </c>
      <c r="E170" s="11">
        <v>4000</v>
      </c>
      <c r="F170" s="11"/>
      <c r="G170" s="11">
        <v>3500</v>
      </c>
      <c r="H170" s="1"/>
      <c r="I170" s="58">
        <f t="shared" si="6"/>
        <v>0.14285714285714285</v>
      </c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</row>
    <row r="171" spans="1:37" s="9" customFormat="1">
      <c r="A171" s="65">
        <f t="shared" si="5"/>
        <v>170</v>
      </c>
      <c r="B171" s="25" t="s">
        <v>149</v>
      </c>
      <c r="C171" s="25"/>
      <c r="D171" s="25" t="s">
        <v>150</v>
      </c>
      <c r="E171" s="19">
        <v>1000</v>
      </c>
      <c r="F171" s="19"/>
      <c r="G171" s="19">
        <v>500</v>
      </c>
      <c r="H171" s="1"/>
      <c r="I171" s="58">
        <f t="shared" si="6"/>
        <v>1</v>
      </c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</row>
    <row r="172" spans="1:37">
      <c r="A172" s="65">
        <f t="shared" si="5"/>
        <v>171</v>
      </c>
      <c r="B172" s="10" t="s">
        <v>151</v>
      </c>
      <c r="C172" s="10"/>
      <c r="D172" s="10" t="s">
        <v>152</v>
      </c>
      <c r="E172" s="11">
        <v>7000</v>
      </c>
      <c r="F172" s="11"/>
      <c r="G172" s="11">
        <v>7000</v>
      </c>
      <c r="I172" s="58">
        <f t="shared" si="6"/>
        <v>0</v>
      </c>
    </row>
    <row r="173" spans="1:37" s="9" customFormat="1">
      <c r="A173" s="65">
        <f t="shared" si="5"/>
        <v>172</v>
      </c>
      <c r="B173" s="25" t="s">
        <v>153</v>
      </c>
      <c r="C173" s="25"/>
      <c r="D173" s="25" t="s">
        <v>154</v>
      </c>
      <c r="E173" s="19">
        <v>2300</v>
      </c>
      <c r="F173" s="19"/>
      <c r="G173" s="19">
        <v>2300</v>
      </c>
      <c r="H173" s="1"/>
      <c r="I173" s="58">
        <f t="shared" si="6"/>
        <v>0</v>
      </c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</row>
    <row r="174" spans="1:37" s="9" customFormat="1">
      <c r="A174" s="65">
        <f t="shared" si="5"/>
        <v>173</v>
      </c>
      <c r="B174" s="10" t="s">
        <v>155</v>
      </c>
      <c r="C174" s="10"/>
      <c r="D174" s="10" t="s">
        <v>156</v>
      </c>
      <c r="E174" s="11">
        <v>1225</v>
      </c>
      <c r="F174" s="11"/>
      <c r="G174" s="11">
        <v>2100</v>
      </c>
      <c r="H174" s="1"/>
      <c r="I174" s="58">
        <f t="shared" si="6"/>
        <v>-0.41666666666666669</v>
      </c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</row>
    <row r="175" spans="1:37">
      <c r="A175" s="65">
        <f t="shared" si="5"/>
        <v>174</v>
      </c>
      <c r="B175" s="25" t="s">
        <v>157</v>
      </c>
      <c r="C175" s="25"/>
      <c r="D175" s="25" t="s">
        <v>158</v>
      </c>
      <c r="E175" s="19">
        <v>3500</v>
      </c>
      <c r="F175" s="19"/>
      <c r="G175" s="19">
        <v>2400</v>
      </c>
      <c r="I175" s="58">
        <f t="shared" si="6"/>
        <v>0.45833333333333331</v>
      </c>
    </row>
    <row r="176" spans="1:37" s="9" customFormat="1">
      <c r="A176" s="65">
        <f t="shared" si="5"/>
        <v>175</v>
      </c>
      <c r="B176" s="10" t="s">
        <v>159</v>
      </c>
      <c r="C176" s="10"/>
      <c r="D176" s="10" t="s">
        <v>160</v>
      </c>
      <c r="E176" s="11">
        <v>5000</v>
      </c>
      <c r="F176" s="11"/>
      <c r="G176" s="11">
        <v>7000</v>
      </c>
      <c r="H176" s="1"/>
      <c r="I176" s="58">
        <f t="shared" si="6"/>
        <v>-0.2857142857142857</v>
      </c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</row>
    <row r="177" spans="1:37">
      <c r="A177" s="65">
        <f t="shared" si="5"/>
        <v>176</v>
      </c>
      <c r="B177" s="25" t="s">
        <v>161</v>
      </c>
      <c r="C177" s="25"/>
      <c r="D177" s="25" t="s">
        <v>162</v>
      </c>
      <c r="E177" s="19">
        <v>800</v>
      </c>
      <c r="F177" s="19"/>
      <c r="G177" s="19">
        <v>650</v>
      </c>
      <c r="I177" s="58">
        <f t="shared" si="6"/>
        <v>0.23076923076923078</v>
      </c>
    </row>
    <row r="178" spans="1:37" s="9" customFormat="1">
      <c r="A178" s="65">
        <f t="shared" si="5"/>
        <v>177</v>
      </c>
      <c r="B178" s="10" t="s">
        <v>163</v>
      </c>
      <c r="C178" s="10"/>
      <c r="D178" s="10" t="s">
        <v>164</v>
      </c>
      <c r="E178" s="11">
        <v>1000</v>
      </c>
      <c r="F178" s="11"/>
      <c r="G178" s="11">
        <v>1000</v>
      </c>
      <c r="H178" s="1"/>
      <c r="I178" s="58">
        <f t="shared" si="6"/>
        <v>0</v>
      </c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</row>
    <row r="179" spans="1:37">
      <c r="A179" s="65">
        <f t="shared" si="5"/>
        <v>178</v>
      </c>
      <c r="B179" s="25"/>
      <c r="C179" s="25"/>
      <c r="D179" s="25" t="s">
        <v>165</v>
      </c>
      <c r="E179" s="57">
        <f>ROUND((E163)*0.0053,0)</f>
        <v>916</v>
      </c>
      <c r="F179" s="19"/>
      <c r="G179" s="57">
        <f>ROUND((G163)*0.0048,0)</f>
        <v>805</v>
      </c>
      <c r="I179" s="58">
        <f t="shared" si="6"/>
        <v>0.13788819875776398</v>
      </c>
    </row>
    <row r="180" spans="1:37" s="9" customFormat="1">
      <c r="A180" s="65">
        <f t="shared" si="5"/>
        <v>179</v>
      </c>
      <c r="B180" s="10" t="s">
        <v>166</v>
      </c>
      <c r="C180" s="10"/>
      <c r="D180" s="10" t="s">
        <v>167</v>
      </c>
      <c r="E180" s="11">
        <v>32548</v>
      </c>
      <c r="F180" s="11"/>
      <c r="G180" s="11">
        <v>31555</v>
      </c>
      <c r="H180" s="1"/>
      <c r="I180" s="58">
        <f t="shared" si="6"/>
        <v>3.1468863888448738E-2</v>
      </c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</row>
    <row r="181" spans="1:37">
      <c r="A181" s="65">
        <f t="shared" si="5"/>
        <v>180</v>
      </c>
      <c r="B181" s="25" t="s">
        <v>168</v>
      </c>
      <c r="C181" s="25"/>
      <c r="D181" s="25" t="s">
        <v>169</v>
      </c>
      <c r="E181" s="19">
        <v>150</v>
      </c>
      <c r="F181" s="19"/>
      <c r="G181" s="19">
        <v>175</v>
      </c>
      <c r="I181" s="58">
        <f t="shared" si="6"/>
        <v>-0.14285714285714285</v>
      </c>
    </row>
    <row r="182" spans="1:37">
      <c r="A182" s="65">
        <f t="shared" si="5"/>
        <v>181</v>
      </c>
      <c r="B182" s="10" t="s">
        <v>170</v>
      </c>
      <c r="C182" s="10"/>
      <c r="D182" s="10" t="s">
        <v>171</v>
      </c>
      <c r="E182" s="11">
        <v>8000</v>
      </c>
      <c r="F182" s="11"/>
      <c r="G182" s="11">
        <v>7200</v>
      </c>
      <c r="I182" s="58">
        <f t="shared" si="6"/>
        <v>0.1111111111111111</v>
      </c>
    </row>
    <row r="183" spans="1:37" s="9" customFormat="1" ht="13.8" customHeight="1">
      <c r="A183" s="65">
        <f t="shared" si="5"/>
        <v>182</v>
      </c>
      <c r="B183" s="25"/>
      <c r="C183" s="25"/>
      <c r="D183" s="25" t="s">
        <v>411</v>
      </c>
      <c r="E183" s="19">
        <v>100</v>
      </c>
      <c r="F183" s="19"/>
      <c r="G183" s="19">
        <v>100</v>
      </c>
      <c r="H183" s="1"/>
      <c r="I183" s="58">
        <f t="shared" si="6"/>
        <v>0</v>
      </c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</row>
    <row r="184" spans="1:37">
      <c r="A184" s="65">
        <f t="shared" si="5"/>
        <v>183</v>
      </c>
      <c r="B184" s="10" t="s">
        <v>436</v>
      </c>
      <c r="C184" s="10"/>
      <c r="D184" s="10" t="s">
        <v>430</v>
      </c>
      <c r="E184" s="11">
        <v>2000</v>
      </c>
      <c r="F184" s="11"/>
      <c r="G184" s="11">
        <v>2000</v>
      </c>
      <c r="I184" s="58">
        <f t="shared" si="6"/>
        <v>0</v>
      </c>
    </row>
    <row r="185" spans="1:37" s="9" customFormat="1">
      <c r="A185" s="65">
        <f t="shared" si="5"/>
        <v>184</v>
      </c>
      <c r="B185" s="27"/>
      <c r="C185" s="27"/>
      <c r="D185" s="27"/>
      <c r="E185" s="33"/>
      <c r="F185" s="33"/>
      <c r="G185" s="33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</row>
    <row r="186" spans="1:37" ht="14.4" customHeight="1">
      <c r="A186" s="65">
        <f t="shared" si="5"/>
        <v>185</v>
      </c>
      <c r="B186" s="64" t="s">
        <v>172</v>
      </c>
      <c r="C186" s="9"/>
      <c r="D186" s="9"/>
      <c r="E186" s="29">
        <f>SUM(E163:E184)</f>
        <v>301643</v>
      </c>
      <c r="F186" s="29"/>
      <c r="G186" s="30">
        <f>SUM(G163:G184)</f>
        <v>293917</v>
      </c>
      <c r="I186" s="58">
        <f>(E186-G186)/G186</f>
        <v>2.6286332536056098E-2</v>
      </c>
    </row>
    <row r="187" spans="1:37" ht="13.8" customHeight="1">
      <c r="A187" s="65">
        <f t="shared" si="5"/>
        <v>186</v>
      </c>
      <c r="B187" s="61"/>
      <c r="C187" s="1"/>
      <c r="D187" s="1"/>
      <c r="E187" s="75"/>
      <c r="F187" s="75"/>
      <c r="G187" s="76"/>
      <c r="I187" s="58"/>
    </row>
    <row r="188" spans="1:37" ht="3.6" customHeight="1">
      <c r="A188" s="65">
        <f t="shared" si="5"/>
        <v>187</v>
      </c>
      <c r="F188" s="2"/>
      <c r="G188" s="2"/>
    </row>
    <row r="189" spans="1:37" s="9" customFormat="1" ht="12.6" customHeight="1">
      <c r="A189" s="65">
        <f t="shared" si="5"/>
        <v>188</v>
      </c>
      <c r="B189" s="62" t="s">
        <v>173</v>
      </c>
      <c r="C189" s="2"/>
      <c r="D189" s="2"/>
      <c r="E189" s="2"/>
      <c r="F189" s="2"/>
      <c r="G189" s="2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</row>
    <row r="190" spans="1:37" s="9" customFormat="1" ht="4.8" customHeight="1">
      <c r="A190" s="65">
        <f t="shared" si="5"/>
        <v>189</v>
      </c>
      <c r="B190" s="2"/>
      <c r="C190" s="2"/>
      <c r="D190" s="2"/>
      <c r="E190" s="2"/>
      <c r="F190" s="2"/>
      <c r="G190" s="2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</row>
    <row r="191" spans="1:37" ht="13.8" customHeight="1">
      <c r="A191" s="65">
        <f t="shared" si="5"/>
        <v>190</v>
      </c>
      <c r="B191" s="7" t="s">
        <v>174</v>
      </c>
      <c r="C191" s="7"/>
      <c r="D191" s="7" t="s">
        <v>175</v>
      </c>
      <c r="E191" s="8">
        <v>150</v>
      </c>
      <c r="F191" s="8"/>
      <c r="G191" s="8">
        <v>150</v>
      </c>
      <c r="I191" s="58">
        <f t="shared" ref="I191:I210" si="7">(E191-G191)/G191</f>
        <v>0</v>
      </c>
    </row>
    <row r="192" spans="1:37" ht="13.8" customHeight="1">
      <c r="A192" s="65">
        <f t="shared" si="5"/>
        <v>191</v>
      </c>
      <c r="B192" s="12" t="s">
        <v>176</v>
      </c>
      <c r="C192" s="12"/>
      <c r="D192" s="12" t="s">
        <v>177</v>
      </c>
      <c r="E192" s="11">
        <v>2500</v>
      </c>
      <c r="F192" s="13"/>
      <c r="G192" s="11">
        <v>600</v>
      </c>
      <c r="I192" s="58">
        <f t="shared" si="7"/>
        <v>3.1666666666666665</v>
      </c>
    </row>
    <row r="193" spans="1:9">
      <c r="A193" s="65">
        <f t="shared" si="5"/>
        <v>192</v>
      </c>
      <c r="B193" s="7" t="s">
        <v>178</v>
      </c>
      <c r="C193" s="7"/>
      <c r="D193" s="7" t="s">
        <v>179</v>
      </c>
      <c r="E193" s="8">
        <v>500</v>
      </c>
      <c r="F193" s="8"/>
      <c r="G193" s="8">
        <v>500</v>
      </c>
      <c r="I193" s="58">
        <f t="shared" si="7"/>
        <v>0</v>
      </c>
    </row>
    <row r="194" spans="1:9">
      <c r="A194" s="65">
        <f t="shared" si="5"/>
        <v>193</v>
      </c>
      <c r="B194" s="12" t="s">
        <v>180</v>
      </c>
      <c r="C194" s="12"/>
      <c r="D194" s="12" t="s">
        <v>181</v>
      </c>
      <c r="E194" s="11">
        <v>50</v>
      </c>
      <c r="F194" s="13"/>
      <c r="G194" s="11">
        <v>50</v>
      </c>
      <c r="I194" s="58">
        <f t="shared" si="7"/>
        <v>0</v>
      </c>
    </row>
    <row r="195" spans="1:9">
      <c r="A195" s="65">
        <f t="shared" si="5"/>
        <v>194</v>
      </c>
      <c r="B195" s="7" t="s">
        <v>182</v>
      </c>
      <c r="C195" s="7"/>
      <c r="D195" s="7" t="s">
        <v>183</v>
      </c>
      <c r="E195" s="19">
        <v>100</v>
      </c>
      <c r="F195" s="8"/>
      <c r="G195" s="19">
        <v>0</v>
      </c>
      <c r="I195" s="58" t="e">
        <f t="shared" si="7"/>
        <v>#DIV/0!</v>
      </c>
    </row>
    <row r="196" spans="1:9">
      <c r="A196" s="65">
        <f t="shared" si="5"/>
        <v>195</v>
      </c>
      <c r="B196" s="10" t="s">
        <v>459</v>
      </c>
      <c r="C196" s="10"/>
      <c r="D196" s="10" t="s">
        <v>460</v>
      </c>
      <c r="E196" s="11">
        <v>200</v>
      </c>
      <c r="F196" s="11"/>
      <c r="G196" s="11"/>
      <c r="I196" s="58" t="e">
        <f t="shared" si="7"/>
        <v>#DIV/0!</v>
      </c>
    </row>
    <row r="197" spans="1:9">
      <c r="A197" s="65">
        <f t="shared" ref="A197:A258" si="8">A196+1</f>
        <v>196</v>
      </c>
      <c r="B197" s="7" t="s">
        <v>461</v>
      </c>
      <c r="C197" s="7"/>
      <c r="D197" s="7" t="s">
        <v>462</v>
      </c>
      <c r="E197" s="19">
        <v>400</v>
      </c>
      <c r="F197" s="8"/>
      <c r="G197" s="19"/>
      <c r="I197" s="58" t="e">
        <f t="shared" si="7"/>
        <v>#DIV/0!</v>
      </c>
    </row>
    <row r="198" spans="1:9">
      <c r="A198" s="65">
        <f t="shared" si="8"/>
        <v>197</v>
      </c>
      <c r="B198" s="10" t="s">
        <v>463</v>
      </c>
      <c r="C198" s="10"/>
      <c r="D198" s="10" t="s">
        <v>464</v>
      </c>
      <c r="E198" s="11">
        <v>600</v>
      </c>
      <c r="F198" s="11"/>
      <c r="G198" s="11"/>
      <c r="I198" s="58" t="e">
        <f t="shared" si="7"/>
        <v>#DIV/0!</v>
      </c>
    </row>
    <row r="199" spans="1:9">
      <c r="A199" s="65">
        <f t="shared" si="8"/>
        <v>198</v>
      </c>
      <c r="B199" s="25" t="s">
        <v>184</v>
      </c>
      <c r="C199" s="25"/>
      <c r="D199" s="25" t="s">
        <v>185</v>
      </c>
      <c r="E199" s="19">
        <v>12500</v>
      </c>
      <c r="F199" s="19"/>
      <c r="G199" s="19">
        <v>12500</v>
      </c>
      <c r="I199" s="58">
        <f t="shared" si="7"/>
        <v>0</v>
      </c>
    </row>
    <row r="200" spans="1:9">
      <c r="A200" s="65">
        <f t="shared" si="8"/>
        <v>199</v>
      </c>
      <c r="B200" s="10" t="s">
        <v>186</v>
      </c>
      <c r="C200" s="10"/>
      <c r="D200" s="10" t="s">
        <v>187</v>
      </c>
      <c r="E200" s="11">
        <v>500</v>
      </c>
      <c r="F200" s="11"/>
      <c r="G200" s="11">
        <v>500</v>
      </c>
      <c r="I200" s="58">
        <f t="shared" si="7"/>
        <v>0</v>
      </c>
    </row>
    <row r="201" spans="1:9">
      <c r="A201" s="65">
        <f t="shared" si="8"/>
        <v>200</v>
      </c>
      <c r="B201" s="25" t="s">
        <v>188</v>
      </c>
      <c r="C201" s="25"/>
      <c r="D201" s="25" t="s">
        <v>189</v>
      </c>
      <c r="E201" s="19">
        <v>500</v>
      </c>
      <c r="F201" s="19"/>
      <c r="G201" s="19">
        <v>400</v>
      </c>
      <c r="I201" s="58">
        <f t="shared" si="7"/>
        <v>0.25</v>
      </c>
    </row>
    <row r="202" spans="1:9">
      <c r="A202" s="65">
        <f t="shared" si="8"/>
        <v>201</v>
      </c>
      <c r="B202" s="10" t="s">
        <v>190</v>
      </c>
      <c r="C202" s="10"/>
      <c r="D202" s="10" t="s">
        <v>191</v>
      </c>
      <c r="E202" s="11">
        <v>600</v>
      </c>
      <c r="F202" s="11"/>
      <c r="G202" s="11">
        <v>600</v>
      </c>
      <c r="I202" s="58">
        <f t="shared" si="7"/>
        <v>0</v>
      </c>
    </row>
    <row r="203" spans="1:9">
      <c r="A203" s="65">
        <f t="shared" si="8"/>
        <v>202</v>
      </c>
      <c r="B203" s="25" t="s">
        <v>443</v>
      </c>
      <c r="C203" s="25"/>
      <c r="D203" s="25" t="s">
        <v>444</v>
      </c>
      <c r="E203" s="19">
        <v>250</v>
      </c>
      <c r="F203" s="19"/>
      <c r="G203" s="19">
        <v>250</v>
      </c>
      <c r="I203" s="58">
        <f t="shared" si="7"/>
        <v>0</v>
      </c>
    </row>
    <row r="204" spans="1:9">
      <c r="A204" s="65">
        <f t="shared" si="8"/>
        <v>203</v>
      </c>
      <c r="B204" s="10" t="s">
        <v>192</v>
      </c>
      <c r="C204" s="10"/>
      <c r="D204" s="10" t="s">
        <v>193</v>
      </c>
      <c r="E204" s="11">
        <v>4500</v>
      </c>
      <c r="F204" s="11"/>
      <c r="G204" s="11">
        <v>4000</v>
      </c>
      <c r="I204" s="58">
        <f t="shared" si="7"/>
        <v>0.125</v>
      </c>
    </row>
    <row r="205" spans="1:9">
      <c r="A205" s="65">
        <f t="shared" si="8"/>
        <v>204</v>
      </c>
      <c r="B205" s="25" t="s">
        <v>194</v>
      </c>
      <c r="C205" s="25"/>
      <c r="D205" s="25" t="s">
        <v>195</v>
      </c>
      <c r="E205" s="19">
        <v>1500</v>
      </c>
      <c r="F205" s="19"/>
      <c r="G205" s="19">
        <v>1200</v>
      </c>
      <c r="I205" s="58">
        <f t="shared" si="7"/>
        <v>0.25</v>
      </c>
    </row>
    <row r="206" spans="1:9">
      <c r="A206" s="65">
        <f t="shared" si="8"/>
        <v>205</v>
      </c>
      <c r="B206" s="10" t="s">
        <v>196</v>
      </c>
      <c r="C206" s="10"/>
      <c r="D206" s="10" t="s">
        <v>197</v>
      </c>
      <c r="E206" s="11">
        <v>28000</v>
      </c>
      <c r="F206" s="11"/>
      <c r="G206" s="11">
        <v>26500</v>
      </c>
      <c r="I206" s="58">
        <f t="shared" si="7"/>
        <v>5.6603773584905662E-2</v>
      </c>
    </row>
    <row r="207" spans="1:9">
      <c r="A207" s="65">
        <f t="shared" si="8"/>
        <v>206</v>
      </c>
      <c r="B207" s="25" t="s">
        <v>198</v>
      </c>
      <c r="C207" s="25"/>
      <c r="D207" s="25" t="s">
        <v>199</v>
      </c>
      <c r="E207" s="19">
        <v>250</v>
      </c>
      <c r="F207" s="19"/>
      <c r="G207" s="19">
        <v>350</v>
      </c>
      <c r="I207" s="58">
        <f t="shared" si="7"/>
        <v>-0.2857142857142857</v>
      </c>
    </row>
    <row r="208" spans="1:9">
      <c r="A208" s="65">
        <f t="shared" si="8"/>
        <v>207</v>
      </c>
      <c r="B208" s="10" t="s">
        <v>200</v>
      </c>
      <c r="C208" s="10"/>
      <c r="D208" s="10" t="s">
        <v>201</v>
      </c>
      <c r="E208" s="11">
        <v>2500</v>
      </c>
      <c r="F208" s="11"/>
      <c r="G208" s="11">
        <v>2500</v>
      </c>
      <c r="I208" s="58">
        <f t="shared" si="7"/>
        <v>0</v>
      </c>
    </row>
    <row r="209" spans="1:9">
      <c r="A209" s="65">
        <f t="shared" si="8"/>
        <v>208</v>
      </c>
      <c r="B209" s="25" t="s">
        <v>202</v>
      </c>
      <c r="C209" s="25"/>
      <c r="D209" s="25" t="s">
        <v>203</v>
      </c>
      <c r="E209" s="19">
        <v>1300</v>
      </c>
      <c r="F209" s="19"/>
      <c r="G209" s="19">
        <v>1200</v>
      </c>
      <c r="I209" s="58">
        <f t="shared" si="7"/>
        <v>8.3333333333333329E-2</v>
      </c>
    </row>
    <row r="210" spans="1:9">
      <c r="A210" s="65">
        <f t="shared" si="8"/>
        <v>209</v>
      </c>
      <c r="B210" s="10" t="s">
        <v>471</v>
      </c>
      <c r="C210" s="10"/>
      <c r="D210" s="10" t="s">
        <v>482</v>
      </c>
      <c r="E210" s="11">
        <v>55409</v>
      </c>
      <c r="F210" s="11"/>
      <c r="G210" s="11">
        <v>53795</v>
      </c>
      <c r="I210" s="58">
        <f t="shared" si="7"/>
        <v>3.0002788363230785E-2</v>
      </c>
    </row>
    <row r="211" spans="1:9">
      <c r="A211" s="65">
        <f t="shared" si="8"/>
        <v>210</v>
      </c>
      <c r="B211" s="25"/>
      <c r="C211" s="25"/>
      <c r="D211" s="25" t="s">
        <v>478</v>
      </c>
      <c r="E211" s="19">
        <v>1828</v>
      </c>
      <c r="F211" s="19"/>
      <c r="G211" s="19"/>
      <c r="I211" s="58"/>
    </row>
    <row r="212" spans="1:9">
      <c r="A212" s="65">
        <f t="shared" si="8"/>
        <v>211</v>
      </c>
      <c r="B212" s="10" t="s">
        <v>472</v>
      </c>
      <c r="C212" s="10"/>
      <c r="D212" s="10" t="s">
        <v>127</v>
      </c>
      <c r="E212" s="44">
        <f>ROUND(((E210+E211)*0.0765),0)</f>
        <v>4379</v>
      </c>
      <c r="F212" s="11"/>
      <c r="G212" s="44">
        <f>ROUND(((G210)*0.0765),0)</f>
        <v>4115</v>
      </c>
      <c r="I212" s="58">
        <f t="shared" ref="I212:I220" si="9">(E212-G212)/G212</f>
        <v>6.4155528554070473E-2</v>
      </c>
    </row>
    <row r="213" spans="1:9">
      <c r="A213" s="65">
        <f t="shared" si="8"/>
        <v>212</v>
      </c>
      <c r="B213" s="25" t="s">
        <v>473</v>
      </c>
      <c r="C213" s="25"/>
      <c r="D213" s="25" t="s">
        <v>129</v>
      </c>
      <c r="E213" s="57">
        <f>ROUND((E210)*0.1197,0)</f>
        <v>6632</v>
      </c>
      <c r="F213" s="19"/>
      <c r="G213" s="57">
        <f>ROUND((G210)*0.1728,0)</f>
        <v>9296</v>
      </c>
      <c r="I213" s="58">
        <f t="shared" si="9"/>
        <v>-0.28657487091222034</v>
      </c>
    </row>
    <row r="214" spans="1:9">
      <c r="A214" s="65">
        <f t="shared" si="8"/>
        <v>213</v>
      </c>
      <c r="B214" s="10" t="s">
        <v>465</v>
      </c>
      <c r="C214" s="10"/>
      <c r="D214" s="10" t="s">
        <v>125</v>
      </c>
      <c r="E214" s="11">
        <v>1388</v>
      </c>
      <c r="F214" s="11"/>
      <c r="G214" s="11"/>
      <c r="I214" s="58" t="e">
        <f t="shared" si="9"/>
        <v>#DIV/0!</v>
      </c>
    </row>
    <row r="215" spans="1:9">
      <c r="A215" s="65">
        <f t="shared" si="8"/>
        <v>214</v>
      </c>
      <c r="B215" s="25" t="s">
        <v>406</v>
      </c>
      <c r="C215" s="25"/>
      <c r="D215" s="25" t="s">
        <v>204</v>
      </c>
      <c r="E215" s="19">
        <v>1200</v>
      </c>
      <c r="F215" s="19"/>
      <c r="G215" s="19">
        <v>1200</v>
      </c>
      <c r="I215" s="58">
        <f t="shared" si="9"/>
        <v>0</v>
      </c>
    </row>
    <row r="216" spans="1:9">
      <c r="A216" s="65">
        <f t="shared" si="8"/>
        <v>215</v>
      </c>
      <c r="B216" s="10" t="s">
        <v>476</v>
      </c>
      <c r="C216" s="10"/>
      <c r="D216" s="10" t="s">
        <v>115</v>
      </c>
      <c r="E216" s="11">
        <v>9148</v>
      </c>
      <c r="F216" s="11"/>
      <c r="G216" s="11"/>
      <c r="I216" s="58" t="e">
        <f t="shared" si="9"/>
        <v>#DIV/0!</v>
      </c>
    </row>
    <row r="217" spans="1:9">
      <c r="A217" s="65">
        <f t="shared" si="8"/>
        <v>216</v>
      </c>
      <c r="B217" s="25" t="s">
        <v>474</v>
      </c>
      <c r="C217" s="25"/>
      <c r="D217" s="25" t="s">
        <v>475</v>
      </c>
      <c r="E217" s="57">
        <f>ROUND((E210)*0.0053,0)</f>
        <v>294</v>
      </c>
      <c r="F217" s="19"/>
      <c r="G217" s="19"/>
      <c r="I217" s="58" t="e">
        <f t="shared" si="9"/>
        <v>#DIV/0!</v>
      </c>
    </row>
    <row r="218" spans="1:9">
      <c r="A218" s="65">
        <f t="shared" si="8"/>
        <v>217</v>
      </c>
      <c r="B218" s="10" t="s">
        <v>466</v>
      </c>
      <c r="C218" s="10"/>
      <c r="D218" s="10" t="s">
        <v>467</v>
      </c>
      <c r="E218" s="11">
        <v>500</v>
      </c>
      <c r="F218" s="11"/>
      <c r="G218" s="11">
        <v>0</v>
      </c>
      <c r="I218" s="58" t="e">
        <f t="shared" si="9"/>
        <v>#DIV/0!</v>
      </c>
    </row>
    <row r="219" spans="1:9" ht="13.8" customHeight="1">
      <c r="A219" s="65">
        <f t="shared" si="8"/>
        <v>218</v>
      </c>
      <c r="B219" s="25" t="s">
        <v>468</v>
      </c>
      <c r="C219" s="25"/>
      <c r="D219" s="25" t="s">
        <v>469</v>
      </c>
      <c r="E219" s="19">
        <v>1000</v>
      </c>
      <c r="F219" s="19"/>
      <c r="G219" s="19"/>
      <c r="I219" s="58" t="e">
        <f t="shared" si="9"/>
        <v>#DIV/0!</v>
      </c>
    </row>
    <row r="220" spans="1:9">
      <c r="A220" s="65">
        <f t="shared" si="8"/>
        <v>219</v>
      </c>
      <c r="B220" s="10" t="s">
        <v>414</v>
      </c>
      <c r="C220" s="10"/>
      <c r="D220" s="10" t="s">
        <v>416</v>
      </c>
      <c r="E220" s="11">
        <v>0</v>
      </c>
      <c r="F220" s="11"/>
      <c r="G220" s="11">
        <v>0</v>
      </c>
      <c r="I220" s="58" t="e">
        <f t="shared" si="9"/>
        <v>#DIV/0!</v>
      </c>
    </row>
    <row r="221" spans="1:9">
      <c r="A221" s="65">
        <f t="shared" si="8"/>
        <v>220</v>
      </c>
      <c r="E221" s="16"/>
      <c r="F221" s="16"/>
      <c r="G221" s="17"/>
    </row>
    <row r="222" spans="1:9" ht="14.4" customHeight="1">
      <c r="A222" s="65">
        <f t="shared" si="8"/>
        <v>221</v>
      </c>
      <c r="B222" s="64" t="s">
        <v>205</v>
      </c>
      <c r="C222" s="9"/>
      <c r="D222" s="9"/>
      <c r="E222" s="29">
        <f>SUM(E191:E220)</f>
        <v>138678</v>
      </c>
      <c r="F222" s="29"/>
      <c r="G222" s="30">
        <f>SUM(G191:G220)</f>
        <v>119706</v>
      </c>
      <c r="I222" s="58">
        <f>(E222-G222)/G222</f>
        <v>0.1584882963259987</v>
      </c>
    </row>
    <row r="223" spans="1:9" ht="14.4" customHeight="1">
      <c r="A223" s="65">
        <f t="shared" si="8"/>
        <v>222</v>
      </c>
      <c r="E223" s="16"/>
      <c r="F223" s="16"/>
      <c r="G223" s="2"/>
    </row>
    <row r="224" spans="1:9" ht="14.4" customHeight="1">
      <c r="A224" s="65">
        <f t="shared" si="8"/>
        <v>223</v>
      </c>
      <c r="B224" s="62" t="s">
        <v>400</v>
      </c>
      <c r="E224" s="16"/>
      <c r="F224" s="16"/>
      <c r="G224" s="2"/>
    </row>
    <row r="225" spans="1:37" ht="3" customHeight="1">
      <c r="A225" s="65">
        <f t="shared" si="8"/>
        <v>224</v>
      </c>
      <c r="E225" s="16"/>
      <c r="F225" s="16"/>
      <c r="G225" s="2"/>
    </row>
    <row r="226" spans="1:37" ht="14.4" customHeight="1">
      <c r="A226" s="65">
        <f t="shared" si="8"/>
        <v>225</v>
      </c>
      <c r="B226" s="7" t="s">
        <v>206</v>
      </c>
      <c r="C226" s="7"/>
      <c r="D226" s="7" t="s">
        <v>207</v>
      </c>
      <c r="E226" s="8">
        <v>80600</v>
      </c>
      <c r="F226" s="8"/>
      <c r="G226" s="8">
        <v>79000</v>
      </c>
      <c r="I226" s="58">
        <f>(E226-G226)/G226</f>
        <v>2.0253164556962026E-2</v>
      </c>
    </row>
    <row r="227" spans="1:37" ht="13.8" customHeight="1">
      <c r="A227" s="65">
        <f t="shared" si="8"/>
        <v>226</v>
      </c>
      <c r="B227" s="10" t="s">
        <v>420</v>
      </c>
      <c r="C227" s="10"/>
      <c r="D227" s="10" t="s">
        <v>421</v>
      </c>
      <c r="E227" s="11">
        <v>9300</v>
      </c>
      <c r="F227" s="11"/>
      <c r="G227" s="11">
        <v>9000</v>
      </c>
      <c r="I227" s="58">
        <f>(E227-G227)/G227</f>
        <v>3.3333333333333333E-2</v>
      </c>
    </row>
    <row r="228" spans="1:37">
      <c r="A228" s="65">
        <f t="shared" si="8"/>
        <v>227</v>
      </c>
      <c r="B228" s="14" t="s">
        <v>208</v>
      </c>
      <c r="C228" s="14"/>
      <c r="D228" s="14" t="s">
        <v>209</v>
      </c>
      <c r="E228" s="15">
        <v>42000</v>
      </c>
      <c r="F228" s="15"/>
      <c r="G228" s="15">
        <v>42000</v>
      </c>
      <c r="I228" s="58">
        <f>(E228-G228)/G228</f>
        <v>0</v>
      </c>
    </row>
    <row r="229" spans="1:37" ht="7.2" customHeight="1">
      <c r="A229" s="65">
        <f t="shared" si="8"/>
        <v>228</v>
      </c>
      <c r="E229" s="16"/>
      <c r="F229" s="16"/>
      <c r="G229" s="17"/>
    </row>
    <row r="230" spans="1:37" ht="13.8" customHeight="1">
      <c r="A230" s="65">
        <f t="shared" si="8"/>
        <v>229</v>
      </c>
      <c r="B230" s="64" t="s">
        <v>402</v>
      </c>
      <c r="C230" s="9"/>
      <c r="D230" s="9"/>
      <c r="E230" s="29">
        <f>SUM(E226:E228)</f>
        <v>131900</v>
      </c>
      <c r="F230" s="29"/>
      <c r="G230" s="30">
        <f>SUM(G226:G228)</f>
        <v>130000</v>
      </c>
      <c r="I230" s="58">
        <f>(E230-G230)/G230</f>
        <v>1.4615384615384615E-2</v>
      </c>
    </row>
    <row r="231" spans="1:37" ht="14.4" customHeight="1">
      <c r="A231" s="65">
        <f t="shared" si="8"/>
        <v>230</v>
      </c>
      <c r="E231" s="16"/>
      <c r="F231" s="16"/>
      <c r="G231" s="17"/>
    </row>
    <row r="232" spans="1:37" s="9" customFormat="1" ht="13.8" customHeight="1">
      <c r="A232" s="65">
        <f t="shared" si="8"/>
        <v>231</v>
      </c>
      <c r="B232" s="62" t="s">
        <v>401</v>
      </c>
      <c r="C232" s="2"/>
      <c r="D232" s="2"/>
      <c r="E232" s="16"/>
      <c r="F232" s="16"/>
      <c r="G232" s="17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</row>
    <row r="233" spans="1:37" ht="4.2" customHeight="1">
      <c r="A233" s="65">
        <f t="shared" si="8"/>
        <v>232</v>
      </c>
      <c r="E233" s="16"/>
      <c r="F233" s="16"/>
      <c r="G233" s="17"/>
    </row>
    <row r="234" spans="1:37" ht="14.4" customHeight="1">
      <c r="A234" s="65">
        <f t="shared" si="8"/>
        <v>233</v>
      </c>
      <c r="B234" s="14" t="s">
        <v>446</v>
      </c>
      <c r="C234" s="14"/>
      <c r="D234" s="7" t="s">
        <v>211</v>
      </c>
      <c r="E234" s="8"/>
      <c r="F234" s="8"/>
      <c r="G234" s="8"/>
      <c r="I234" s="58" t="e">
        <f>(E234-G234)/G234</f>
        <v>#DIV/0!</v>
      </c>
    </row>
    <row r="235" spans="1:37" ht="12" customHeight="1">
      <c r="A235" s="65">
        <f t="shared" si="8"/>
        <v>234</v>
      </c>
      <c r="B235" s="10"/>
      <c r="C235" s="10"/>
      <c r="D235" s="10" t="s">
        <v>210</v>
      </c>
      <c r="E235" s="11"/>
      <c r="F235" s="11"/>
      <c r="G235" s="11"/>
      <c r="I235" s="58" t="e">
        <f>(E235-G235)/G235</f>
        <v>#DIV/0!</v>
      </c>
    </row>
    <row r="236" spans="1:37" ht="12.75" customHeight="1">
      <c r="A236" s="65">
        <f t="shared" si="8"/>
        <v>235</v>
      </c>
      <c r="B236" s="14" t="s">
        <v>445</v>
      </c>
      <c r="C236" s="14"/>
      <c r="D236" s="7" t="s">
        <v>212</v>
      </c>
      <c r="E236" s="8">
        <v>7000</v>
      </c>
      <c r="F236" s="8"/>
      <c r="G236" s="8">
        <v>10000</v>
      </c>
      <c r="I236" s="58">
        <f>(E236-G236)/G236</f>
        <v>-0.3</v>
      </c>
    </row>
    <row r="237" spans="1:37">
      <c r="A237" s="65">
        <f t="shared" si="8"/>
        <v>236</v>
      </c>
      <c r="B237" s="10" t="s">
        <v>447</v>
      </c>
      <c r="C237" s="10"/>
      <c r="D237" s="6" t="s">
        <v>429</v>
      </c>
      <c r="E237" s="31">
        <v>25000</v>
      </c>
      <c r="F237" s="31"/>
      <c r="G237" s="31">
        <v>27200</v>
      </c>
      <c r="I237" s="58">
        <f>(E237-G237)/G237</f>
        <v>-8.0882352941176475E-2</v>
      </c>
    </row>
    <row r="238" spans="1:37">
      <c r="A238" s="65">
        <f t="shared" si="8"/>
        <v>237</v>
      </c>
      <c r="B238" s="25" t="s">
        <v>417</v>
      </c>
      <c r="C238" s="25"/>
      <c r="D238" s="25" t="s">
        <v>415</v>
      </c>
      <c r="E238" s="19"/>
      <c r="F238" s="19"/>
      <c r="G238" s="19"/>
      <c r="I238" s="58" t="e">
        <f>(E238-G238)/G238</f>
        <v>#DIV/0!</v>
      </c>
    </row>
    <row r="239" spans="1:37" ht="7.2" customHeight="1">
      <c r="A239" s="65">
        <f t="shared" si="8"/>
        <v>238</v>
      </c>
      <c r="E239" s="16"/>
      <c r="F239" s="16"/>
      <c r="G239" s="17"/>
    </row>
    <row r="240" spans="1:37" s="9" customFormat="1" ht="13.8" customHeight="1">
      <c r="A240" s="65">
        <f t="shared" si="8"/>
        <v>239</v>
      </c>
      <c r="B240" s="64" t="s">
        <v>403</v>
      </c>
      <c r="E240" s="29">
        <f>SUM(E234:E238)</f>
        <v>32000</v>
      </c>
      <c r="F240" s="29"/>
      <c r="G240" s="30">
        <f>SUM(G234:G238)</f>
        <v>37200</v>
      </c>
      <c r="H240" s="1"/>
      <c r="I240" s="58">
        <f>(E240-G240)/G240</f>
        <v>-0.13978494623655913</v>
      </c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</row>
    <row r="241" spans="1:37">
      <c r="A241" s="65">
        <f t="shared" si="8"/>
        <v>240</v>
      </c>
      <c r="E241" s="16"/>
      <c r="F241" s="16"/>
      <c r="G241" s="32"/>
    </row>
    <row r="242" spans="1:37" s="9" customFormat="1">
      <c r="A242" s="65">
        <f t="shared" si="8"/>
        <v>241</v>
      </c>
      <c r="B242" s="2"/>
      <c r="C242" s="2"/>
      <c r="D242" s="2"/>
      <c r="E242" s="16"/>
      <c r="F242" s="16"/>
      <c r="G242" s="32">
        <v>3</v>
      </c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</row>
    <row r="243" spans="1:37" s="9" customFormat="1">
      <c r="A243" s="65">
        <f t="shared" si="8"/>
        <v>242</v>
      </c>
      <c r="B243" s="62" t="s">
        <v>395</v>
      </c>
      <c r="C243" s="2"/>
      <c r="D243" s="2"/>
      <c r="E243" s="16"/>
      <c r="F243" s="16"/>
      <c r="G243" s="2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</row>
    <row r="244" spans="1:37">
      <c r="A244" s="65">
        <f t="shared" si="8"/>
        <v>243</v>
      </c>
      <c r="E244" s="23"/>
      <c r="F244" s="23"/>
      <c r="G244" s="24"/>
    </row>
    <row r="245" spans="1:37">
      <c r="A245" s="65">
        <f t="shared" si="8"/>
        <v>244</v>
      </c>
      <c r="B245" s="7" t="s">
        <v>369</v>
      </c>
      <c r="C245" s="7"/>
      <c r="D245" s="7" t="s">
        <v>249</v>
      </c>
      <c r="E245" s="8">
        <v>2000</v>
      </c>
      <c r="F245" s="8"/>
      <c r="G245" s="8">
        <v>2200</v>
      </c>
      <c r="I245" s="58">
        <f t="shared" ref="I245:I257" si="10">(E245-G245)/G245</f>
        <v>-9.0909090909090912E-2</v>
      </c>
    </row>
    <row r="246" spans="1:37">
      <c r="A246" s="65">
        <f t="shared" si="8"/>
        <v>245</v>
      </c>
      <c r="B246" s="10" t="s">
        <v>370</v>
      </c>
      <c r="C246" s="10"/>
      <c r="D246" s="10" t="s">
        <v>371</v>
      </c>
      <c r="E246" s="11">
        <v>6500</v>
      </c>
      <c r="F246" s="11"/>
      <c r="G246" s="11">
        <v>6500</v>
      </c>
      <c r="I246" s="58">
        <f t="shared" si="10"/>
        <v>0</v>
      </c>
    </row>
    <row r="247" spans="1:37">
      <c r="A247" s="65">
        <f t="shared" si="8"/>
        <v>246</v>
      </c>
      <c r="B247" s="14" t="s">
        <v>372</v>
      </c>
      <c r="C247" s="14"/>
      <c r="D247" s="14" t="s">
        <v>373</v>
      </c>
      <c r="E247" s="15">
        <v>200</v>
      </c>
      <c r="F247" s="15"/>
      <c r="G247" s="15">
        <v>200</v>
      </c>
      <c r="I247" s="58">
        <f t="shared" si="10"/>
        <v>0</v>
      </c>
    </row>
    <row r="248" spans="1:37">
      <c r="A248" s="65">
        <f t="shared" si="8"/>
        <v>247</v>
      </c>
      <c r="B248" s="10" t="s">
        <v>374</v>
      </c>
      <c r="C248" s="10"/>
      <c r="D248" s="10" t="s">
        <v>375</v>
      </c>
      <c r="E248" s="11">
        <v>1100</v>
      </c>
      <c r="F248" s="11"/>
      <c r="G248" s="11">
        <v>1100</v>
      </c>
      <c r="I248" s="58">
        <f t="shared" si="10"/>
        <v>0</v>
      </c>
    </row>
    <row r="249" spans="1:37" s="9" customFormat="1">
      <c r="A249" s="65">
        <f t="shared" si="8"/>
        <v>248</v>
      </c>
      <c r="B249" s="14" t="s">
        <v>376</v>
      </c>
      <c r="C249" s="14"/>
      <c r="D249" s="14" t="s">
        <v>265</v>
      </c>
      <c r="E249" s="48">
        <f>ROUND((E251+E252)*0.0765,0)</f>
        <v>2372</v>
      </c>
      <c r="F249" s="15"/>
      <c r="G249" s="48">
        <f>ROUND((G251+G252)*0.0765,0)</f>
        <v>2372</v>
      </c>
      <c r="H249" s="1"/>
      <c r="I249" s="58">
        <f t="shared" si="10"/>
        <v>0</v>
      </c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</row>
    <row r="250" spans="1:37" s="9" customFormat="1">
      <c r="A250" s="65">
        <f t="shared" si="8"/>
        <v>249</v>
      </c>
      <c r="B250" s="10" t="s">
        <v>470</v>
      </c>
      <c r="C250" s="10"/>
      <c r="D250" s="10" t="s">
        <v>125</v>
      </c>
      <c r="E250" s="11">
        <v>698</v>
      </c>
      <c r="F250" s="11"/>
      <c r="G250" s="11">
        <v>250</v>
      </c>
      <c r="H250" s="1"/>
      <c r="I250" s="58">
        <f t="shared" si="10"/>
        <v>1.792</v>
      </c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</row>
    <row r="251" spans="1:37">
      <c r="A251" s="65">
        <f t="shared" si="8"/>
        <v>250</v>
      </c>
      <c r="B251" s="14" t="s">
        <v>377</v>
      </c>
      <c r="C251" s="14"/>
      <c r="D251" s="14" t="s">
        <v>378</v>
      </c>
      <c r="E251" s="15">
        <v>12500</v>
      </c>
      <c r="F251" s="15"/>
      <c r="G251" s="15">
        <v>12500</v>
      </c>
      <c r="I251" s="58">
        <f t="shared" si="10"/>
        <v>0</v>
      </c>
    </row>
    <row r="252" spans="1:37" s="9" customFormat="1">
      <c r="A252" s="65">
        <f t="shared" si="8"/>
        <v>251</v>
      </c>
      <c r="B252" s="10" t="s">
        <v>379</v>
      </c>
      <c r="C252" s="10"/>
      <c r="D252" s="10" t="s">
        <v>380</v>
      </c>
      <c r="E252" s="11">
        <v>18500</v>
      </c>
      <c r="F252" s="11"/>
      <c r="G252" s="11">
        <v>18500</v>
      </c>
      <c r="H252" s="1"/>
      <c r="I252" s="58">
        <f t="shared" si="10"/>
        <v>0</v>
      </c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</row>
    <row r="253" spans="1:37">
      <c r="A253" s="65">
        <f t="shared" si="8"/>
        <v>252</v>
      </c>
      <c r="B253" s="14" t="s">
        <v>381</v>
      </c>
      <c r="C253" s="14"/>
      <c r="D253" s="14" t="s">
        <v>382</v>
      </c>
      <c r="E253" s="52">
        <v>8000</v>
      </c>
      <c r="F253" s="15"/>
      <c r="G253" s="15">
        <v>1500</v>
      </c>
      <c r="I253" s="58">
        <f t="shared" si="10"/>
        <v>4.333333333333333</v>
      </c>
    </row>
    <row r="254" spans="1:37" s="9" customFormat="1">
      <c r="A254" s="65">
        <f t="shared" si="8"/>
        <v>253</v>
      </c>
      <c r="B254" s="10" t="s">
        <v>383</v>
      </c>
      <c r="C254" s="10"/>
      <c r="D254" s="10" t="s">
        <v>160</v>
      </c>
      <c r="E254" s="11">
        <v>450</v>
      </c>
      <c r="F254" s="11"/>
      <c r="G254" s="11">
        <v>400</v>
      </c>
      <c r="H254" s="1"/>
      <c r="I254" s="58">
        <f t="shared" si="10"/>
        <v>0.125</v>
      </c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</row>
    <row r="255" spans="1:37">
      <c r="A255" s="65">
        <f t="shared" si="8"/>
        <v>254</v>
      </c>
      <c r="B255" s="14" t="s">
        <v>384</v>
      </c>
      <c r="C255" s="14"/>
      <c r="D255" s="14" t="s">
        <v>99</v>
      </c>
      <c r="E255" s="15">
        <v>250</v>
      </c>
      <c r="F255" s="15"/>
      <c r="G255" s="15">
        <v>0</v>
      </c>
      <c r="I255" s="58" t="e">
        <f t="shared" si="10"/>
        <v>#DIV/0!</v>
      </c>
    </row>
    <row r="256" spans="1:37">
      <c r="A256" s="65">
        <f t="shared" si="8"/>
        <v>255</v>
      </c>
      <c r="B256" s="10" t="s">
        <v>385</v>
      </c>
      <c r="C256" s="10"/>
      <c r="D256" s="10" t="s">
        <v>386</v>
      </c>
      <c r="E256" s="11">
        <v>5500</v>
      </c>
      <c r="F256" s="11"/>
      <c r="G256" s="11">
        <v>5500</v>
      </c>
      <c r="I256" s="58">
        <f t="shared" si="10"/>
        <v>0</v>
      </c>
    </row>
    <row r="257" spans="1:37">
      <c r="A257" s="65">
        <f t="shared" si="8"/>
        <v>256</v>
      </c>
      <c r="B257" s="14"/>
      <c r="C257" s="14"/>
      <c r="D257" s="14" t="s">
        <v>210</v>
      </c>
      <c r="E257" s="52"/>
      <c r="F257" s="15"/>
      <c r="G257" s="15"/>
      <c r="I257" s="58" t="e">
        <f t="shared" si="10"/>
        <v>#DIV/0!</v>
      </c>
    </row>
    <row r="258" spans="1:37">
      <c r="A258" s="65">
        <f t="shared" si="8"/>
        <v>257</v>
      </c>
      <c r="B258" s="1"/>
      <c r="C258" s="1"/>
      <c r="D258" s="1"/>
      <c r="E258" s="21"/>
      <c r="F258" s="21"/>
      <c r="G258" s="22"/>
    </row>
    <row r="259" spans="1:37">
      <c r="A259" s="65">
        <f t="shared" ref="A259:A322" si="11">A258+1</f>
        <v>258</v>
      </c>
      <c r="B259" s="64" t="s">
        <v>396</v>
      </c>
      <c r="C259" s="9"/>
      <c r="D259" s="9"/>
      <c r="E259" s="29">
        <f>SUM(E245:E257)</f>
        <v>58070</v>
      </c>
      <c r="F259" s="29"/>
      <c r="G259" s="30">
        <f>SUM(G245:G257)</f>
        <v>51022</v>
      </c>
      <c r="I259" s="58">
        <f>(E259-G259)/G259</f>
        <v>0.13813649014150758</v>
      </c>
    </row>
    <row r="260" spans="1:37">
      <c r="A260" s="65">
        <f t="shared" si="11"/>
        <v>259</v>
      </c>
      <c r="E260" s="16"/>
      <c r="F260" s="16"/>
      <c r="G260" s="17"/>
    </row>
    <row r="261" spans="1:37" s="9" customFormat="1">
      <c r="A261" s="65">
        <f t="shared" si="11"/>
        <v>260</v>
      </c>
      <c r="B261" s="2"/>
      <c r="C261" s="2"/>
      <c r="D261" s="2"/>
      <c r="E261" s="16"/>
      <c r="F261" s="16"/>
      <c r="G261" s="17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</row>
    <row r="262" spans="1:37" s="9" customFormat="1">
      <c r="A262" s="65">
        <f t="shared" si="11"/>
        <v>261</v>
      </c>
      <c r="B262" s="62" t="s">
        <v>397</v>
      </c>
      <c r="C262" s="2"/>
      <c r="D262" s="2"/>
      <c r="E262" s="16"/>
      <c r="F262" s="16"/>
      <c r="G262" s="17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</row>
    <row r="263" spans="1:37">
      <c r="A263" s="65">
        <f t="shared" si="11"/>
        <v>262</v>
      </c>
      <c r="E263" s="16"/>
      <c r="F263" s="16"/>
      <c r="G263" s="17"/>
    </row>
    <row r="264" spans="1:37" s="9" customFormat="1">
      <c r="A264" s="65">
        <f t="shared" si="11"/>
        <v>263</v>
      </c>
      <c r="B264" s="10" t="s">
        <v>213</v>
      </c>
      <c r="C264" s="10"/>
      <c r="D264" s="10" t="s">
        <v>214</v>
      </c>
      <c r="E264" s="11"/>
      <c r="F264" s="11"/>
      <c r="G264" s="18"/>
      <c r="H264" s="1"/>
      <c r="I264" s="58" t="e">
        <f>(E264-G264)/G264</f>
        <v>#DIV/0!</v>
      </c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</row>
    <row r="265" spans="1:37" s="9" customFormat="1">
      <c r="A265" s="65">
        <f t="shared" si="11"/>
        <v>264</v>
      </c>
      <c r="B265" s="27"/>
      <c r="C265" s="27"/>
      <c r="D265" s="27"/>
      <c r="E265" s="33"/>
      <c r="F265" s="33"/>
      <c r="G265" s="28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</row>
    <row r="266" spans="1:37" s="9" customFormat="1">
      <c r="A266" s="65">
        <f t="shared" si="11"/>
        <v>265</v>
      </c>
      <c r="B266" s="2"/>
      <c r="C266" s="2"/>
      <c r="D266" s="2"/>
      <c r="E266" s="16"/>
      <c r="F266" s="16"/>
      <c r="G266" s="17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</row>
    <row r="267" spans="1:37" s="9" customFormat="1">
      <c r="A267" s="65">
        <f t="shared" si="11"/>
        <v>266</v>
      </c>
      <c r="B267" s="64" t="s">
        <v>404</v>
      </c>
      <c r="E267" s="29">
        <f>SUM(E264:E264)</f>
        <v>0</v>
      </c>
      <c r="F267" s="29"/>
      <c r="G267" s="30">
        <f>SUM(G264:G264)</f>
        <v>0</v>
      </c>
      <c r="H267" s="1"/>
      <c r="I267" s="58" t="e">
        <f>(E267-G267)/G267</f>
        <v>#DIV/0!</v>
      </c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</row>
    <row r="268" spans="1:37">
      <c r="A268" s="65">
        <f t="shared" si="11"/>
        <v>267</v>
      </c>
      <c r="E268" s="16"/>
      <c r="F268" s="16"/>
      <c r="G268" s="16"/>
    </row>
    <row r="269" spans="1:37">
      <c r="A269" s="65">
        <f t="shared" si="11"/>
        <v>268</v>
      </c>
      <c r="E269" s="16"/>
      <c r="F269" s="16"/>
      <c r="G269" s="16"/>
    </row>
    <row r="270" spans="1:37">
      <c r="A270" s="65">
        <f t="shared" si="11"/>
        <v>269</v>
      </c>
      <c r="E270" s="16"/>
      <c r="F270" s="16"/>
      <c r="G270" s="16"/>
    </row>
    <row r="271" spans="1:37">
      <c r="A271" s="65">
        <f t="shared" si="11"/>
        <v>270</v>
      </c>
      <c r="B271" s="63" t="s">
        <v>215</v>
      </c>
      <c r="C271" s="9"/>
      <c r="D271" s="9"/>
      <c r="E271" s="34"/>
      <c r="F271" s="34"/>
      <c r="G271" s="21"/>
    </row>
    <row r="272" spans="1:37" s="9" customFormat="1">
      <c r="A272" s="65">
        <f t="shared" si="11"/>
        <v>271</v>
      </c>
      <c r="B272" s="63" t="s">
        <v>398</v>
      </c>
      <c r="E272" s="34"/>
      <c r="F272" s="34"/>
      <c r="G272" s="2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</row>
    <row r="273" spans="1:37" s="9" customFormat="1">
      <c r="A273" s="65">
        <f t="shared" si="11"/>
        <v>272</v>
      </c>
      <c r="B273" s="63" t="s">
        <v>399</v>
      </c>
      <c r="E273" s="34"/>
      <c r="F273" s="34"/>
      <c r="G273" s="2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</row>
    <row r="274" spans="1:37">
      <c r="A274" s="65">
        <f t="shared" si="11"/>
        <v>273</v>
      </c>
      <c r="B274" s="63" t="s">
        <v>397</v>
      </c>
      <c r="C274" s="9"/>
      <c r="D274" s="9"/>
      <c r="E274" s="26">
        <f>E135+E186+E222+E230+E240+E259+E267</f>
        <v>973964</v>
      </c>
      <c r="F274" s="35"/>
      <c r="G274" s="36"/>
    </row>
    <row r="275" spans="1:37">
      <c r="A275" s="65">
        <f t="shared" si="11"/>
        <v>274</v>
      </c>
      <c r="B275" s="1"/>
      <c r="C275" s="1"/>
      <c r="D275" s="1"/>
      <c r="E275" s="22"/>
      <c r="F275" s="22"/>
      <c r="G275" s="22"/>
    </row>
    <row r="276" spans="1:37">
      <c r="A276" s="65">
        <f t="shared" si="11"/>
        <v>275</v>
      </c>
      <c r="F276" s="2"/>
      <c r="G276" s="2"/>
    </row>
    <row r="277" spans="1:37" ht="12.75" customHeight="1">
      <c r="A277" s="65">
        <f t="shared" si="11"/>
        <v>276</v>
      </c>
      <c r="F277" s="2"/>
      <c r="G277" s="2"/>
    </row>
    <row r="278" spans="1:37">
      <c r="A278" s="65">
        <f t="shared" si="11"/>
        <v>277</v>
      </c>
      <c r="F278" s="2"/>
      <c r="G278" s="2"/>
    </row>
    <row r="279" spans="1:37">
      <c r="A279" s="65">
        <f t="shared" si="11"/>
        <v>278</v>
      </c>
      <c r="F279" s="2"/>
      <c r="G279" s="2"/>
    </row>
    <row r="280" spans="1:37">
      <c r="A280" s="65">
        <f t="shared" si="11"/>
        <v>279</v>
      </c>
      <c r="B280" s="62" t="s">
        <v>216</v>
      </c>
      <c r="F280" s="2"/>
      <c r="G280" s="2"/>
    </row>
    <row r="281" spans="1:37" s="9" customFormat="1">
      <c r="A281" s="65">
        <f t="shared" si="11"/>
        <v>280</v>
      </c>
      <c r="B281" s="2"/>
      <c r="C281" s="2"/>
      <c r="D281" s="2"/>
      <c r="E281" s="2"/>
      <c r="F281" s="2"/>
      <c r="G281" s="2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</row>
    <row r="282" spans="1:37">
      <c r="A282" s="65">
        <f t="shared" si="11"/>
        <v>281</v>
      </c>
      <c r="F282" s="2"/>
      <c r="G282" s="2"/>
    </row>
    <row r="283" spans="1:37" s="9" customFormat="1">
      <c r="A283" s="65">
        <f t="shared" si="11"/>
        <v>282</v>
      </c>
      <c r="B283" s="62" t="s">
        <v>217</v>
      </c>
      <c r="C283" s="2"/>
      <c r="D283" s="2"/>
      <c r="E283" s="2"/>
      <c r="F283" s="2"/>
      <c r="G283" s="2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</row>
    <row r="284" spans="1:37">
      <c r="A284" s="65">
        <f t="shared" si="11"/>
        <v>283</v>
      </c>
      <c r="F284" s="2"/>
      <c r="G284" s="2"/>
    </row>
    <row r="285" spans="1:37">
      <c r="A285" s="65">
        <f t="shared" si="11"/>
        <v>284</v>
      </c>
      <c r="B285" s="7" t="s">
        <v>218</v>
      </c>
      <c r="C285" s="7"/>
      <c r="D285" s="7" t="s">
        <v>219</v>
      </c>
      <c r="E285" s="8">
        <v>259529</v>
      </c>
      <c r="F285" s="8"/>
      <c r="G285" s="8">
        <v>283250</v>
      </c>
      <c r="I285" s="58">
        <f t="shared" ref="I285:I292" si="12">(E285-G285)/G285</f>
        <v>-8.3745807590467791E-2</v>
      </c>
    </row>
    <row r="286" spans="1:37">
      <c r="A286" s="65">
        <f t="shared" si="11"/>
        <v>285</v>
      </c>
      <c r="B286" s="10" t="s">
        <v>220</v>
      </c>
      <c r="C286" s="10"/>
      <c r="D286" s="10" t="s">
        <v>221</v>
      </c>
      <c r="E286" s="20">
        <v>36000</v>
      </c>
      <c r="F286" s="11"/>
      <c r="G286" s="20">
        <v>18000</v>
      </c>
      <c r="I286" s="58">
        <f t="shared" si="12"/>
        <v>1</v>
      </c>
    </row>
    <row r="287" spans="1:37" ht="12.6" customHeight="1">
      <c r="A287" s="65">
        <f t="shared" si="11"/>
        <v>286</v>
      </c>
      <c r="B287" s="7" t="s">
        <v>222</v>
      </c>
      <c r="C287" s="7"/>
      <c r="D287" s="7" t="s">
        <v>223</v>
      </c>
      <c r="E287" s="8">
        <v>1500</v>
      </c>
      <c r="F287" s="8"/>
      <c r="G287" s="8">
        <v>1500</v>
      </c>
      <c r="I287" s="58">
        <f t="shared" si="12"/>
        <v>0</v>
      </c>
    </row>
    <row r="288" spans="1:37" ht="12.75" customHeight="1">
      <c r="A288" s="65">
        <f t="shared" si="11"/>
        <v>287</v>
      </c>
      <c r="B288" s="12" t="s">
        <v>224</v>
      </c>
      <c r="C288" s="12"/>
      <c r="D288" s="12" t="s">
        <v>56</v>
      </c>
      <c r="E288" s="13">
        <v>1000</v>
      </c>
      <c r="F288" s="13"/>
      <c r="G288" s="13">
        <v>1000</v>
      </c>
      <c r="I288" s="58">
        <f t="shared" si="12"/>
        <v>0</v>
      </c>
    </row>
    <row r="289" spans="1:37" ht="12.75" customHeight="1">
      <c r="A289" s="65">
        <f t="shared" si="11"/>
        <v>288</v>
      </c>
      <c r="B289" s="7" t="s">
        <v>225</v>
      </c>
      <c r="C289" s="7"/>
      <c r="D289" s="7" t="s">
        <v>53</v>
      </c>
      <c r="E289" s="8"/>
      <c r="F289" s="8"/>
      <c r="G289" s="8">
        <v>0</v>
      </c>
      <c r="I289" s="58" t="e">
        <f t="shared" si="12"/>
        <v>#DIV/0!</v>
      </c>
    </row>
    <row r="290" spans="1:37" ht="12.75" customHeight="1">
      <c r="A290" s="65">
        <f t="shared" si="11"/>
        <v>289</v>
      </c>
      <c r="B290" s="10"/>
      <c r="C290" s="10"/>
      <c r="D290" s="10" t="s">
        <v>226</v>
      </c>
      <c r="E290" s="11"/>
      <c r="F290" s="11"/>
      <c r="G290" s="11"/>
      <c r="I290" s="58" t="e">
        <f t="shared" si="12"/>
        <v>#DIV/0!</v>
      </c>
    </row>
    <row r="291" spans="1:37">
      <c r="A291" s="65">
        <f t="shared" si="11"/>
        <v>290</v>
      </c>
      <c r="B291" s="7"/>
      <c r="C291" s="7"/>
      <c r="D291" s="7" t="s">
        <v>61</v>
      </c>
      <c r="E291" s="19">
        <v>107839</v>
      </c>
      <c r="F291" s="8"/>
      <c r="G291" s="19"/>
      <c r="I291" s="58" t="e">
        <f t="shared" si="12"/>
        <v>#DIV/0!</v>
      </c>
    </row>
    <row r="292" spans="1:37" ht="12.75" customHeight="1">
      <c r="A292" s="65">
        <f t="shared" si="11"/>
        <v>291</v>
      </c>
      <c r="B292" s="10"/>
      <c r="C292" s="10"/>
      <c r="D292" s="10" t="s">
        <v>227</v>
      </c>
      <c r="E292" s="11"/>
      <c r="F292" s="11"/>
      <c r="G292" s="11"/>
      <c r="I292" s="58" t="e">
        <f t="shared" si="12"/>
        <v>#DIV/0!</v>
      </c>
    </row>
    <row r="293" spans="1:37" s="9" customFormat="1">
      <c r="A293" s="65">
        <f t="shared" si="11"/>
        <v>292</v>
      </c>
      <c r="B293" s="2"/>
      <c r="C293" s="2"/>
      <c r="D293" s="2"/>
      <c r="E293" s="16"/>
      <c r="F293" s="16"/>
      <c r="G293" s="17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</row>
    <row r="294" spans="1:37">
      <c r="A294" s="65">
        <f t="shared" si="11"/>
        <v>293</v>
      </c>
      <c r="B294" s="64" t="s">
        <v>228</v>
      </c>
      <c r="C294" s="9"/>
      <c r="D294" s="9"/>
      <c r="E294" s="29">
        <f>SUM(E285:E292)</f>
        <v>405868</v>
      </c>
      <c r="F294" s="29"/>
      <c r="G294" s="30">
        <f>SUM(G285:G292)</f>
        <v>303750</v>
      </c>
      <c r="I294" s="58">
        <f>(E294-G294)/G294</f>
        <v>0.33619094650205761</v>
      </c>
    </row>
    <row r="295" spans="1:37" s="9" customFormat="1">
      <c r="A295" s="65">
        <f t="shared" si="11"/>
        <v>294</v>
      </c>
      <c r="B295" s="2"/>
      <c r="C295" s="2"/>
      <c r="D295" s="2"/>
      <c r="E295" s="16"/>
      <c r="F295" s="16"/>
      <c r="G295" s="2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</row>
    <row r="296" spans="1:37">
      <c r="A296" s="65">
        <f t="shared" si="11"/>
        <v>295</v>
      </c>
      <c r="E296" s="16"/>
      <c r="F296" s="16"/>
      <c r="G296" s="2"/>
    </row>
    <row r="297" spans="1:37">
      <c r="A297" s="65">
        <f t="shared" si="11"/>
        <v>296</v>
      </c>
      <c r="E297" s="16"/>
      <c r="F297" s="16"/>
      <c r="G297" s="2"/>
    </row>
    <row r="298" spans="1:37">
      <c r="A298" s="65">
        <f t="shared" si="11"/>
        <v>297</v>
      </c>
      <c r="B298" s="62" t="s">
        <v>229</v>
      </c>
      <c r="E298" s="16"/>
      <c r="F298" s="16"/>
      <c r="G298" s="2"/>
    </row>
    <row r="299" spans="1:37">
      <c r="A299" s="65">
        <f t="shared" si="11"/>
        <v>298</v>
      </c>
      <c r="E299" s="16"/>
      <c r="F299" s="16"/>
      <c r="G299" s="2"/>
    </row>
    <row r="300" spans="1:37">
      <c r="A300" s="65">
        <f t="shared" si="11"/>
        <v>299</v>
      </c>
      <c r="B300" s="7" t="s">
        <v>230</v>
      </c>
      <c r="C300" s="7"/>
      <c r="D300" s="7" t="s">
        <v>231</v>
      </c>
      <c r="E300" s="8">
        <v>273000</v>
      </c>
      <c r="F300" s="8"/>
      <c r="G300" s="8">
        <v>272950</v>
      </c>
      <c r="I300" s="58">
        <f>(E300-G300)/G300</f>
        <v>1.8318373328448433E-4</v>
      </c>
    </row>
    <row r="301" spans="1:37" ht="12.75" customHeight="1">
      <c r="A301" s="65">
        <f t="shared" si="11"/>
        <v>300</v>
      </c>
      <c r="B301" s="10" t="s">
        <v>232</v>
      </c>
      <c r="C301" s="10"/>
      <c r="D301" s="10" t="s">
        <v>233</v>
      </c>
      <c r="E301" s="20">
        <v>36000</v>
      </c>
      <c r="F301" s="11"/>
      <c r="G301" s="20">
        <v>18000</v>
      </c>
      <c r="I301" s="58">
        <f>(E301-G301)/G301</f>
        <v>1</v>
      </c>
    </row>
    <row r="302" spans="1:37" ht="12.6" customHeight="1">
      <c r="A302" s="65">
        <f t="shared" si="11"/>
        <v>301</v>
      </c>
      <c r="B302" s="7" t="s">
        <v>234</v>
      </c>
      <c r="C302" s="7"/>
      <c r="D302" s="7" t="s">
        <v>99</v>
      </c>
      <c r="E302" s="8">
        <v>200</v>
      </c>
      <c r="F302" s="8"/>
      <c r="G302" s="8">
        <v>200</v>
      </c>
      <c r="I302" s="58">
        <f>(E302-G302)/G302</f>
        <v>0</v>
      </c>
    </row>
    <row r="303" spans="1:37">
      <c r="A303" s="65">
        <f t="shared" si="11"/>
        <v>302</v>
      </c>
      <c r="B303" s="12" t="s">
        <v>235</v>
      </c>
      <c r="C303" s="12"/>
      <c r="D303" s="12" t="s">
        <v>49</v>
      </c>
      <c r="E303" s="13">
        <v>200</v>
      </c>
      <c r="F303" s="13"/>
      <c r="G303" s="13">
        <v>200</v>
      </c>
      <c r="I303" s="58">
        <f>(E303-G303)/G303</f>
        <v>0</v>
      </c>
    </row>
    <row r="304" spans="1:37">
      <c r="A304" s="65">
        <f t="shared" si="11"/>
        <v>303</v>
      </c>
      <c r="B304" s="7" t="s">
        <v>236</v>
      </c>
      <c r="C304" s="7"/>
      <c r="D304" s="7" t="s">
        <v>61</v>
      </c>
      <c r="E304" s="19"/>
      <c r="F304" s="8"/>
      <c r="G304" s="19"/>
      <c r="I304" s="58" t="e">
        <f>(E304-G304)/G304</f>
        <v>#DIV/0!</v>
      </c>
    </row>
    <row r="305" spans="1:37">
      <c r="A305" s="65">
        <f t="shared" si="11"/>
        <v>304</v>
      </c>
      <c r="E305" s="37"/>
      <c r="F305" s="37"/>
      <c r="G305" s="38"/>
    </row>
    <row r="306" spans="1:37">
      <c r="A306" s="65">
        <f t="shared" si="11"/>
        <v>305</v>
      </c>
      <c r="B306" s="64" t="s">
        <v>237</v>
      </c>
      <c r="C306" s="9"/>
      <c r="D306" s="9"/>
      <c r="E306" s="29">
        <f>SUM(E300:E304)</f>
        <v>309400</v>
      </c>
      <c r="F306" s="29"/>
      <c r="G306" s="30">
        <f>SUM(G300:G304)</f>
        <v>291350</v>
      </c>
      <c r="I306" s="58">
        <f>(E306-G306)/G306</f>
        <v>6.1952977518448603E-2</v>
      </c>
    </row>
    <row r="307" spans="1:37" ht="12.75" customHeight="1">
      <c r="A307" s="65">
        <f t="shared" si="11"/>
        <v>306</v>
      </c>
      <c r="B307" s="1"/>
      <c r="C307" s="1"/>
      <c r="D307" s="1"/>
      <c r="E307" s="21"/>
      <c r="F307" s="21"/>
      <c r="G307" s="21"/>
    </row>
    <row r="308" spans="1:37" s="9" customFormat="1">
      <c r="A308" s="65">
        <f t="shared" si="11"/>
        <v>307</v>
      </c>
      <c r="B308" s="1"/>
      <c r="C308" s="1"/>
      <c r="D308" s="1"/>
      <c r="E308" s="21"/>
      <c r="F308" s="21"/>
      <c r="G308" s="2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</row>
    <row r="309" spans="1:37">
      <c r="A309" s="65">
        <f t="shared" si="11"/>
        <v>308</v>
      </c>
      <c r="B309" s="63" t="s">
        <v>238</v>
      </c>
      <c r="C309" s="9"/>
      <c r="D309" s="9"/>
      <c r="E309" s="26">
        <f>E294+E306</f>
        <v>715268</v>
      </c>
      <c r="F309" s="35"/>
      <c r="G309" s="36"/>
    </row>
    <row r="310" spans="1:37" s="9" customFormat="1">
      <c r="A310" s="65">
        <f t="shared" si="11"/>
        <v>309</v>
      </c>
      <c r="B310" s="1"/>
      <c r="C310" s="1"/>
      <c r="D310" s="1"/>
      <c r="E310" s="39"/>
      <c r="F310" s="39"/>
      <c r="G310" s="39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</row>
    <row r="311" spans="1:37">
      <c r="A311" s="65">
        <f t="shared" si="11"/>
        <v>310</v>
      </c>
      <c r="B311" s="1"/>
      <c r="C311" s="1"/>
      <c r="D311" s="1"/>
      <c r="E311" s="39"/>
      <c r="F311" s="39"/>
      <c r="G311" s="39"/>
    </row>
    <row r="312" spans="1:37" s="9" customFormat="1">
      <c r="A312" s="65">
        <f t="shared" si="11"/>
        <v>311</v>
      </c>
      <c r="B312" s="1"/>
      <c r="C312" s="1"/>
      <c r="D312" s="1"/>
      <c r="E312" s="39"/>
      <c r="F312" s="39"/>
      <c r="G312" s="39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</row>
    <row r="313" spans="1:37" s="9" customFormat="1" ht="10.5" customHeight="1">
      <c r="A313" s="65">
        <f t="shared" si="11"/>
        <v>312</v>
      </c>
      <c r="B313" s="1"/>
      <c r="C313" s="1"/>
      <c r="D313" s="1"/>
      <c r="E313" s="39"/>
      <c r="F313" s="39"/>
      <c r="G313" s="39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</row>
    <row r="314" spans="1:37">
      <c r="A314" s="65">
        <f t="shared" si="11"/>
        <v>313</v>
      </c>
      <c r="B314" s="1"/>
      <c r="C314" s="1"/>
      <c r="D314" s="1"/>
      <c r="E314" s="39"/>
      <c r="F314" s="39"/>
      <c r="G314" s="39"/>
    </row>
    <row r="315" spans="1:37" s="9" customFormat="1">
      <c r="A315" s="65">
        <f t="shared" si="11"/>
        <v>314</v>
      </c>
      <c r="B315" s="1"/>
      <c r="C315" s="1"/>
      <c r="D315" s="1"/>
      <c r="E315" s="39"/>
      <c r="F315" s="39"/>
      <c r="G315" s="40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</row>
    <row r="316" spans="1:37">
      <c r="A316" s="65">
        <f t="shared" si="11"/>
        <v>315</v>
      </c>
      <c r="B316" s="1"/>
      <c r="C316" s="1"/>
      <c r="D316" s="1"/>
      <c r="E316" s="39"/>
      <c r="F316" s="39"/>
      <c r="G316" s="40"/>
    </row>
    <row r="317" spans="1:37">
      <c r="A317" s="65">
        <f t="shared" si="11"/>
        <v>316</v>
      </c>
      <c r="B317" s="1"/>
      <c r="C317" s="1"/>
      <c r="D317" s="1"/>
      <c r="E317" s="39"/>
      <c r="F317" s="39"/>
      <c r="G317" s="40">
        <v>4</v>
      </c>
    </row>
    <row r="318" spans="1:37">
      <c r="A318" s="65">
        <f t="shared" si="11"/>
        <v>317</v>
      </c>
      <c r="B318" s="1"/>
      <c r="C318" s="1"/>
      <c r="D318" s="1"/>
      <c r="E318" s="39"/>
      <c r="F318" s="39"/>
      <c r="G318" s="40"/>
    </row>
    <row r="319" spans="1:37">
      <c r="A319" s="65">
        <f t="shared" si="11"/>
        <v>318</v>
      </c>
      <c r="B319" s="1"/>
      <c r="C319" s="1"/>
      <c r="D319" s="1"/>
      <c r="E319" s="39"/>
      <c r="F319" s="39"/>
      <c r="G319" s="40"/>
    </row>
    <row r="320" spans="1:37">
      <c r="A320" s="65">
        <f t="shared" si="11"/>
        <v>319</v>
      </c>
      <c r="B320" s="1"/>
      <c r="C320" s="1"/>
      <c r="D320" s="1"/>
      <c r="E320" s="39"/>
      <c r="F320" s="39"/>
      <c r="G320" s="40"/>
    </row>
    <row r="321" spans="1:37">
      <c r="A321" s="65">
        <f t="shared" si="11"/>
        <v>320</v>
      </c>
      <c r="B321" s="1"/>
      <c r="C321" s="1"/>
      <c r="D321" s="1"/>
      <c r="E321" s="39"/>
      <c r="F321" s="39"/>
      <c r="G321" s="40"/>
    </row>
    <row r="322" spans="1:37">
      <c r="A322" s="65">
        <f t="shared" si="11"/>
        <v>321</v>
      </c>
      <c r="B322" s="62" t="s">
        <v>239</v>
      </c>
      <c r="F322" s="2"/>
      <c r="G322" s="2"/>
    </row>
    <row r="323" spans="1:37">
      <c r="A323" s="65">
        <f>A322+1</f>
        <v>322</v>
      </c>
      <c r="F323" s="2"/>
      <c r="G323" s="2"/>
    </row>
    <row r="324" spans="1:37">
      <c r="A324" s="65">
        <f t="shared" ref="A324:A386" si="13">A323+1</f>
        <v>323</v>
      </c>
      <c r="B324" s="12" t="s">
        <v>422</v>
      </c>
      <c r="C324" s="12"/>
      <c r="D324" s="12" t="s">
        <v>423</v>
      </c>
      <c r="E324" s="13">
        <v>7000</v>
      </c>
      <c r="F324" s="13"/>
      <c r="G324" s="13">
        <v>3000</v>
      </c>
      <c r="I324" s="58">
        <f t="shared" ref="I324:I353" si="14">(E324-G324)/G324</f>
        <v>1.3333333333333333</v>
      </c>
    </row>
    <row r="325" spans="1:37">
      <c r="A325" s="65">
        <f t="shared" si="13"/>
        <v>324</v>
      </c>
      <c r="B325" s="7" t="s">
        <v>65</v>
      </c>
      <c r="C325" s="7"/>
      <c r="D325" s="7" t="s">
        <v>66</v>
      </c>
      <c r="E325" s="8">
        <v>100</v>
      </c>
      <c r="F325" s="8"/>
      <c r="G325" s="8">
        <v>100</v>
      </c>
      <c r="I325" s="58">
        <f t="shared" si="14"/>
        <v>0</v>
      </c>
    </row>
    <row r="326" spans="1:37">
      <c r="A326" s="65">
        <f t="shared" si="13"/>
        <v>325</v>
      </c>
      <c r="B326" s="12" t="s">
        <v>240</v>
      </c>
      <c r="C326" s="12"/>
      <c r="D326" s="12" t="s">
        <v>241</v>
      </c>
      <c r="E326" s="13">
        <v>2000</v>
      </c>
      <c r="F326" s="13"/>
      <c r="G326" s="13">
        <v>3000</v>
      </c>
      <c r="I326" s="58">
        <f t="shared" si="14"/>
        <v>-0.33333333333333331</v>
      </c>
    </row>
    <row r="327" spans="1:37">
      <c r="A327" s="65">
        <f t="shared" si="13"/>
        <v>326</v>
      </c>
      <c r="B327" s="7" t="s">
        <v>242</v>
      </c>
      <c r="C327" s="7"/>
      <c r="D327" s="7" t="s">
        <v>243</v>
      </c>
      <c r="E327" s="8">
        <v>1000</v>
      </c>
      <c r="F327" s="8"/>
      <c r="G327" s="8">
        <v>900</v>
      </c>
      <c r="I327" s="58">
        <f t="shared" si="14"/>
        <v>0.1111111111111111</v>
      </c>
    </row>
    <row r="328" spans="1:37">
      <c r="A328" s="65">
        <f t="shared" si="13"/>
        <v>327</v>
      </c>
      <c r="B328" s="10" t="s">
        <v>244</v>
      </c>
      <c r="C328" s="10"/>
      <c r="D328" s="10" t="s">
        <v>245</v>
      </c>
      <c r="E328" s="11">
        <v>350</v>
      </c>
      <c r="F328" s="11"/>
      <c r="G328" s="11">
        <v>300</v>
      </c>
      <c r="I328" s="58">
        <f t="shared" si="14"/>
        <v>0.16666666666666666</v>
      </c>
    </row>
    <row r="329" spans="1:37">
      <c r="A329" s="65">
        <f t="shared" si="13"/>
        <v>328</v>
      </c>
      <c r="B329" s="7" t="s">
        <v>246</v>
      </c>
      <c r="C329" s="7"/>
      <c r="D329" s="7" t="s">
        <v>109</v>
      </c>
      <c r="E329" s="8">
        <v>3000</v>
      </c>
      <c r="F329" s="8"/>
      <c r="G329" s="8">
        <v>3000</v>
      </c>
      <c r="I329" s="58">
        <f t="shared" si="14"/>
        <v>0</v>
      </c>
    </row>
    <row r="330" spans="1:37" s="9" customFormat="1">
      <c r="A330" s="65">
        <f t="shared" si="13"/>
        <v>329</v>
      </c>
      <c r="B330" s="10" t="s">
        <v>431</v>
      </c>
      <c r="C330" s="10"/>
      <c r="D330" s="10" t="s">
        <v>247</v>
      </c>
      <c r="E330" s="20">
        <v>2200</v>
      </c>
      <c r="F330" s="11"/>
      <c r="G330" s="20">
        <v>1800</v>
      </c>
      <c r="H330" s="1"/>
      <c r="I330" s="58">
        <f t="shared" si="14"/>
        <v>0.22222222222222221</v>
      </c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</row>
    <row r="331" spans="1:37" ht="12.75" customHeight="1">
      <c r="A331" s="65">
        <f t="shared" si="13"/>
        <v>330</v>
      </c>
      <c r="B331" s="7" t="s">
        <v>69</v>
      </c>
      <c r="C331" s="7"/>
      <c r="D331" s="7" t="s">
        <v>248</v>
      </c>
      <c r="E331" s="19">
        <v>1000</v>
      </c>
      <c r="F331" s="8"/>
      <c r="G331" s="19">
        <v>500</v>
      </c>
      <c r="I331" s="58">
        <f t="shared" si="14"/>
        <v>1</v>
      </c>
    </row>
    <row r="332" spans="1:37" ht="14.25" customHeight="1">
      <c r="A332" s="65">
        <f t="shared" si="13"/>
        <v>331</v>
      </c>
      <c r="B332" s="10" t="s">
        <v>71</v>
      </c>
      <c r="C332" s="10"/>
      <c r="D332" s="10" t="s">
        <v>249</v>
      </c>
      <c r="E332" s="20">
        <v>2200</v>
      </c>
      <c r="F332" s="11"/>
      <c r="G332" s="20">
        <v>2300</v>
      </c>
      <c r="I332" s="58">
        <f t="shared" si="14"/>
        <v>-4.3478260869565216E-2</v>
      </c>
    </row>
    <row r="333" spans="1:37" s="9" customFormat="1">
      <c r="A333" s="65">
        <f t="shared" si="13"/>
        <v>332</v>
      </c>
      <c r="B333" s="7" t="s">
        <v>250</v>
      </c>
      <c r="C333" s="7"/>
      <c r="D333" s="7" t="s">
        <v>251</v>
      </c>
      <c r="E333" s="8">
        <v>32000</v>
      </c>
      <c r="F333" s="8"/>
      <c r="G333" s="8">
        <v>34000</v>
      </c>
      <c r="H333" s="1"/>
      <c r="I333" s="58">
        <f t="shared" si="14"/>
        <v>-5.8823529411764705E-2</v>
      </c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</row>
    <row r="334" spans="1:37">
      <c r="A334" s="65">
        <f t="shared" si="13"/>
        <v>333</v>
      </c>
      <c r="B334" s="10" t="s">
        <v>252</v>
      </c>
      <c r="C334" s="10"/>
      <c r="D334" s="10" t="s">
        <v>253</v>
      </c>
      <c r="E334" s="11">
        <v>400</v>
      </c>
      <c r="F334" s="11"/>
      <c r="G334" s="11">
        <v>400</v>
      </c>
      <c r="I334" s="58">
        <f t="shared" si="14"/>
        <v>0</v>
      </c>
    </row>
    <row r="335" spans="1:37">
      <c r="A335" s="65">
        <f t="shared" si="13"/>
        <v>334</v>
      </c>
      <c r="B335" s="7" t="s">
        <v>254</v>
      </c>
      <c r="C335" s="7"/>
      <c r="D335" s="7" t="s">
        <v>255</v>
      </c>
      <c r="E335" s="19">
        <v>300</v>
      </c>
      <c r="F335" s="8"/>
      <c r="G335" s="8">
        <v>300</v>
      </c>
      <c r="I335" s="58">
        <f t="shared" si="14"/>
        <v>0</v>
      </c>
    </row>
    <row r="336" spans="1:37" s="9" customFormat="1">
      <c r="A336" s="65">
        <f t="shared" si="13"/>
        <v>335</v>
      </c>
      <c r="B336" s="10" t="s">
        <v>94</v>
      </c>
      <c r="C336" s="10"/>
      <c r="D336" s="10" t="s">
        <v>256</v>
      </c>
      <c r="E336" s="11">
        <v>1000</v>
      </c>
      <c r="F336" s="11"/>
      <c r="G336" s="11">
        <v>1000</v>
      </c>
      <c r="H336" s="1"/>
      <c r="I336" s="58">
        <f t="shared" si="14"/>
        <v>0</v>
      </c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</row>
    <row r="337" spans="1:37">
      <c r="A337" s="65">
        <f t="shared" si="13"/>
        <v>336</v>
      </c>
      <c r="B337" s="7" t="s">
        <v>257</v>
      </c>
      <c r="C337" s="7"/>
      <c r="D337" s="7" t="s">
        <v>258</v>
      </c>
      <c r="E337" s="8">
        <v>1100</v>
      </c>
      <c r="F337" s="8"/>
      <c r="G337" s="8">
        <v>1000</v>
      </c>
      <c r="I337" s="58">
        <f t="shared" si="14"/>
        <v>0.1</v>
      </c>
    </row>
    <row r="338" spans="1:37" s="9" customFormat="1">
      <c r="A338" s="65">
        <f t="shared" si="13"/>
        <v>337</v>
      </c>
      <c r="B338" s="10" t="s">
        <v>259</v>
      </c>
      <c r="C338" s="10"/>
      <c r="D338" s="10" t="s">
        <v>260</v>
      </c>
      <c r="E338" s="11">
        <v>550</v>
      </c>
      <c r="F338" s="11"/>
      <c r="G338" s="11">
        <v>450</v>
      </c>
      <c r="H338" s="1"/>
      <c r="I338" s="58">
        <f t="shared" si="14"/>
        <v>0.22222222222222221</v>
      </c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</row>
    <row r="339" spans="1:37">
      <c r="A339" s="65">
        <f t="shared" si="13"/>
        <v>338</v>
      </c>
      <c r="B339" s="7" t="s">
        <v>261</v>
      </c>
      <c r="C339" s="7"/>
      <c r="D339" s="7" t="s">
        <v>262</v>
      </c>
      <c r="E339" s="8">
        <v>15500</v>
      </c>
      <c r="F339" s="8"/>
      <c r="G339" s="8">
        <v>15000</v>
      </c>
      <c r="I339" s="58">
        <f t="shared" si="14"/>
        <v>3.3333333333333333E-2</v>
      </c>
    </row>
    <row r="340" spans="1:37">
      <c r="A340" s="65">
        <f t="shared" si="13"/>
        <v>339</v>
      </c>
      <c r="B340" s="10" t="s">
        <v>96</v>
      </c>
      <c r="C340" s="10"/>
      <c r="D340" s="10" t="s">
        <v>263</v>
      </c>
      <c r="E340" s="11">
        <v>3200</v>
      </c>
      <c r="F340" s="11"/>
      <c r="G340" s="11">
        <v>3000</v>
      </c>
      <c r="I340" s="58">
        <f t="shared" si="14"/>
        <v>6.6666666666666666E-2</v>
      </c>
    </row>
    <row r="341" spans="1:37">
      <c r="A341" s="65">
        <f t="shared" si="13"/>
        <v>340</v>
      </c>
      <c r="B341" s="7" t="s">
        <v>98</v>
      </c>
      <c r="C341" s="7"/>
      <c r="D341" s="7" t="s">
        <v>264</v>
      </c>
      <c r="E341" s="8">
        <v>4050</v>
      </c>
      <c r="F341" s="8"/>
      <c r="G341" s="8">
        <v>4050</v>
      </c>
      <c r="I341" s="58">
        <f t="shared" si="14"/>
        <v>0</v>
      </c>
    </row>
    <row r="342" spans="1:37">
      <c r="A342" s="65">
        <f t="shared" si="13"/>
        <v>341</v>
      </c>
      <c r="B342" s="10" t="s">
        <v>121</v>
      </c>
      <c r="C342" s="10"/>
      <c r="D342" s="10" t="s">
        <v>265</v>
      </c>
      <c r="E342" s="44">
        <f>ROUND((E352+E353+E354+E355)*0.0765,0)</f>
        <v>4580</v>
      </c>
      <c r="F342" s="11"/>
      <c r="G342" s="44">
        <f>ROUND((G352+G353)*0.0765,0)</f>
        <v>5168</v>
      </c>
      <c r="I342" s="58">
        <f t="shared" si="14"/>
        <v>-0.11377708978328173</v>
      </c>
    </row>
    <row r="343" spans="1:37">
      <c r="A343" s="65">
        <f t="shared" si="13"/>
        <v>342</v>
      </c>
      <c r="B343" s="7" t="s">
        <v>266</v>
      </c>
      <c r="C343" s="7"/>
      <c r="D343" s="7" t="s">
        <v>125</v>
      </c>
      <c r="E343" s="8">
        <v>1627</v>
      </c>
      <c r="F343" s="8"/>
      <c r="G343" s="8">
        <v>2200</v>
      </c>
      <c r="I343" s="58">
        <f t="shared" si="14"/>
        <v>-0.26045454545454544</v>
      </c>
    </row>
    <row r="344" spans="1:37">
      <c r="A344" s="65">
        <f t="shared" si="13"/>
        <v>343</v>
      </c>
      <c r="B344" s="10" t="s">
        <v>267</v>
      </c>
      <c r="C344" s="10"/>
      <c r="D344" s="10" t="s">
        <v>133</v>
      </c>
      <c r="E344" s="11">
        <v>2000</v>
      </c>
      <c r="F344" s="11"/>
      <c r="G344" s="11">
        <v>2000</v>
      </c>
      <c r="I344" s="58">
        <f t="shared" si="14"/>
        <v>0</v>
      </c>
    </row>
    <row r="345" spans="1:37">
      <c r="A345" s="65">
        <f t="shared" si="13"/>
        <v>344</v>
      </c>
      <c r="B345" s="7" t="s">
        <v>268</v>
      </c>
      <c r="C345" s="7"/>
      <c r="D345" s="7" t="s">
        <v>131</v>
      </c>
      <c r="E345" s="8">
        <v>4300</v>
      </c>
      <c r="F345" s="8"/>
      <c r="G345" s="8">
        <v>4300</v>
      </c>
      <c r="I345" s="58">
        <f t="shared" si="14"/>
        <v>0</v>
      </c>
    </row>
    <row r="346" spans="1:37">
      <c r="A346" s="65">
        <f t="shared" si="13"/>
        <v>345</v>
      </c>
      <c r="B346" s="10" t="s">
        <v>269</v>
      </c>
      <c r="C346" s="10"/>
      <c r="D346" s="10" t="s">
        <v>270</v>
      </c>
      <c r="E346" s="11">
        <v>3000</v>
      </c>
      <c r="F346" s="11"/>
      <c r="G346" s="11">
        <v>3000</v>
      </c>
      <c r="I346" s="58">
        <f t="shared" si="14"/>
        <v>0</v>
      </c>
    </row>
    <row r="347" spans="1:37">
      <c r="A347" s="65">
        <f t="shared" si="13"/>
        <v>346</v>
      </c>
      <c r="B347" s="7" t="s">
        <v>126</v>
      </c>
      <c r="C347" s="7"/>
      <c r="D347" s="7" t="s">
        <v>271</v>
      </c>
      <c r="E347" s="19">
        <v>1200</v>
      </c>
      <c r="F347" s="8"/>
      <c r="G347" s="19">
        <v>1000</v>
      </c>
      <c r="I347" s="58">
        <f t="shared" si="14"/>
        <v>0.2</v>
      </c>
    </row>
    <row r="348" spans="1:37">
      <c r="A348" s="65">
        <f t="shared" si="13"/>
        <v>347</v>
      </c>
      <c r="B348" s="10" t="s">
        <v>128</v>
      </c>
      <c r="C348" s="10"/>
      <c r="D348" s="10" t="s">
        <v>129</v>
      </c>
      <c r="E348" s="44">
        <f>ROUND((E352+E353)*0.1197,0)</f>
        <v>4478</v>
      </c>
      <c r="F348" s="11"/>
      <c r="G348" s="44">
        <f>ROUND((G352+G353)*0.1728,0)</f>
        <v>11674</v>
      </c>
      <c r="I348" s="58">
        <f t="shared" si="14"/>
        <v>-0.61641254068870999</v>
      </c>
    </row>
    <row r="349" spans="1:37">
      <c r="A349" s="65">
        <f t="shared" si="13"/>
        <v>348</v>
      </c>
      <c r="B349" s="7" t="s">
        <v>130</v>
      </c>
      <c r="C349" s="7"/>
      <c r="D349" s="7" t="s">
        <v>272</v>
      </c>
      <c r="E349" s="8">
        <v>1600</v>
      </c>
      <c r="F349" s="8"/>
      <c r="G349" s="8">
        <v>1600</v>
      </c>
      <c r="I349" s="58">
        <f t="shared" si="14"/>
        <v>0</v>
      </c>
    </row>
    <row r="350" spans="1:37">
      <c r="A350" s="65">
        <f t="shared" si="13"/>
        <v>349</v>
      </c>
      <c r="B350" s="10" t="s">
        <v>134</v>
      </c>
      <c r="C350" s="10"/>
      <c r="D350" s="10" t="s">
        <v>273</v>
      </c>
      <c r="E350" s="11">
        <v>600</v>
      </c>
      <c r="F350" s="11"/>
      <c r="G350" s="11">
        <v>600</v>
      </c>
      <c r="I350" s="58">
        <f t="shared" si="14"/>
        <v>0</v>
      </c>
    </row>
    <row r="351" spans="1:37">
      <c r="A351" s="65">
        <f t="shared" si="13"/>
        <v>350</v>
      </c>
      <c r="B351" s="7" t="s">
        <v>274</v>
      </c>
      <c r="C351" s="7"/>
      <c r="D351" s="7" t="s">
        <v>275</v>
      </c>
      <c r="E351" s="8">
        <v>50</v>
      </c>
      <c r="F351" s="8"/>
      <c r="G351" s="8">
        <v>50</v>
      </c>
      <c r="I351" s="58">
        <f t="shared" si="14"/>
        <v>0</v>
      </c>
    </row>
    <row r="352" spans="1:37">
      <c r="A352" s="65">
        <f t="shared" si="13"/>
        <v>351</v>
      </c>
      <c r="B352" s="10" t="s">
        <v>276</v>
      </c>
      <c r="C352" s="10"/>
      <c r="D352" s="10" t="s">
        <v>482</v>
      </c>
      <c r="E352" s="11">
        <v>0</v>
      </c>
      <c r="F352" s="11"/>
      <c r="G352" s="11">
        <v>31239</v>
      </c>
      <c r="I352" s="58">
        <f t="shared" si="14"/>
        <v>-1</v>
      </c>
    </row>
    <row r="353" spans="1:9">
      <c r="A353" s="65">
        <f t="shared" si="13"/>
        <v>352</v>
      </c>
      <c r="B353" s="7" t="s">
        <v>277</v>
      </c>
      <c r="C353" s="7"/>
      <c r="D353" s="7" t="s">
        <v>482</v>
      </c>
      <c r="E353" s="8">
        <v>37411</v>
      </c>
      <c r="F353" s="8">
        <v>21014.25</v>
      </c>
      <c r="G353" s="8">
        <v>36321</v>
      </c>
      <c r="I353" s="58">
        <f t="shared" si="14"/>
        <v>3.0010186944192066E-2</v>
      </c>
    </row>
    <row r="354" spans="1:9">
      <c r="A354" s="65">
        <f t="shared" si="13"/>
        <v>353</v>
      </c>
      <c r="B354" s="10"/>
      <c r="C354" s="10"/>
      <c r="D354" s="10" t="s">
        <v>478</v>
      </c>
      <c r="E354" s="11">
        <v>2180</v>
      </c>
      <c r="F354" s="11"/>
      <c r="G354" s="11"/>
      <c r="I354" s="58"/>
    </row>
    <row r="355" spans="1:9">
      <c r="A355" s="65">
        <f t="shared" si="13"/>
        <v>354</v>
      </c>
      <c r="B355" s="25" t="s">
        <v>278</v>
      </c>
      <c r="C355" s="25"/>
      <c r="D355" s="25" t="s">
        <v>279</v>
      </c>
      <c r="E355" s="19">
        <v>20280</v>
      </c>
      <c r="F355" s="19"/>
      <c r="G355" s="19">
        <v>0</v>
      </c>
      <c r="I355" s="58" t="e">
        <f t="shared" ref="I355:I374" si="15">(E355-G355)/G355</f>
        <v>#DIV/0!</v>
      </c>
    </row>
    <row r="356" spans="1:9">
      <c r="A356" s="65">
        <f t="shared" si="13"/>
        <v>355</v>
      </c>
      <c r="B356" s="10" t="s">
        <v>280</v>
      </c>
      <c r="C356" s="10"/>
      <c r="D356" s="10" t="s">
        <v>113</v>
      </c>
      <c r="E356" s="11">
        <v>3500</v>
      </c>
      <c r="F356" s="11"/>
      <c r="G356" s="11">
        <v>2000</v>
      </c>
      <c r="I356" s="58">
        <f t="shared" si="15"/>
        <v>0.75</v>
      </c>
    </row>
    <row r="357" spans="1:9">
      <c r="A357" s="65">
        <f t="shared" si="13"/>
        <v>356</v>
      </c>
      <c r="B357" s="25" t="s">
        <v>281</v>
      </c>
      <c r="C357" s="25"/>
      <c r="D357" s="25" t="s">
        <v>165</v>
      </c>
      <c r="E357" s="57">
        <f>ROUND((E352+E353)*0.0053,0)</f>
        <v>198</v>
      </c>
      <c r="F357" s="19"/>
      <c r="G357" s="57">
        <f>ROUND((G352+G353)*0.0048,0)</f>
        <v>324</v>
      </c>
      <c r="I357" s="58">
        <f t="shared" si="15"/>
        <v>-0.3888888888888889</v>
      </c>
    </row>
    <row r="358" spans="1:9">
      <c r="A358" s="65">
        <f t="shared" si="13"/>
        <v>357</v>
      </c>
      <c r="B358" s="10" t="s">
        <v>282</v>
      </c>
      <c r="C358" s="10"/>
      <c r="D358" s="10" t="s">
        <v>115</v>
      </c>
      <c r="E358" s="11">
        <v>6100</v>
      </c>
      <c r="F358" s="11"/>
      <c r="G358" s="11">
        <v>12000</v>
      </c>
      <c r="I358" s="58">
        <f t="shared" si="15"/>
        <v>-0.49166666666666664</v>
      </c>
    </row>
    <row r="359" spans="1:9">
      <c r="A359" s="65">
        <f t="shared" si="13"/>
        <v>358</v>
      </c>
      <c r="B359" s="25" t="s">
        <v>283</v>
      </c>
      <c r="C359" s="25"/>
      <c r="D359" s="25" t="s">
        <v>284</v>
      </c>
      <c r="E359" s="19">
        <v>2000</v>
      </c>
      <c r="F359" s="19"/>
      <c r="G359" s="19">
        <v>2000</v>
      </c>
      <c r="I359" s="58">
        <f t="shared" si="15"/>
        <v>0</v>
      </c>
    </row>
    <row r="360" spans="1:9">
      <c r="A360" s="65">
        <f t="shared" si="13"/>
        <v>359</v>
      </c>
      <c r="B360" s="10" t="s">
        <v>285</v>
      </c>
      <c r="C360" s="10"/>
      <c r="D360" s="10" t="s">
        <v>286</v>
      </c>
      <c r="E360" s="11">
        <v>100</v>
      </c>
      <c r="F360" s="11"/>
      <c r="G360" s="11">
        <v>100</v>
      </c>
      <c r="I360" s="58">
        <f t="shared" si="15"/>
        <v>0</v>
      </c>
    </row>
    <row r="361" spans="1:9">
      <c r="A361" s="65">
        <f t="shared" si="13"/>
        <v>360</v>
      </c>
      <c r="B361" s="25" t="s">
        <v>287</v>
      </c>
      <c r="C361" s="25"/>
      <c r="D361" s="25" t="s">
        <v>288</v>
      </c>
      <c r="E361" s="19">
        <v>25000</v>
      </c>
      <c r="F361" s="19"/>
      <c r="G361" s="19">
        <v>20000</v>
      </c>
      <c r="I361" s="58">
        <f t="shared" si="15"/>
        <v>0.25</v>
      </c>
    </row>
    <row r="362" spans="1:9">
      <c r="A362" s="65">
        <f t="shared" si="13"/>
        <v>361</v>
      </c>
      <c r="B362" s="10" t="s">
        <v>289</v>
      </c>
      <c r="C362" s="10"/>
      <c r="D362" s="10" t="s">
        <v>290</v>
      </c>
      <c r="E362" s="11">
        <v>200</v>
      </c>
      <c r="F362" s="11"/>
      <c r="G362" s="11">
        <v>200</v>
      </c>
      <c r="I362" s="58">
        <f t="shared" si="15"/>
        <v>0</v>
      </c>
    </row>
    <row r="363" spans="1:9">
      <c r="A363" s="65">
        <f t="shared" si="13"/>
        <v>362</v>
      </c>
      <c r="B363" s="25" t="s">
        <v>291</v>
      </c>
      <c r="C363" s="25"/>
      <c r="D363" s="25" t="s">
        <v>292</v>
      </c>
      <c r="E363" s="19">
        <v>1500</v>
      </c>
      <c r="F363" s="19"/>
      <c r="G363" s="19">
        <v>1500</v>
      </c>
      <c r="I363" s="58">
        <f t="shared" si="15"/>
        <v>0</v>
      </c>
    </row>
    <row r="364" spans="1:9">
      <c r="A364" s="65">
        <f t="shared" si="13"/>
        <v>363</v>
      </c>
      <c r="B364" s="10" t="s">
        <v>293</v>
      </c>
      <c r="C364" s="10"/>
      <c r="D364" s="10" t="s">
        <v>294</v>
      </c>
      <c r="E364" s="11">
        <v>200</v>
      </c>
      <c r="F364" s="11"/>
      <c r="G364" s="11">
        <v>200</v>
      </c>
      <c r="I364" s="58">
        <f t="shared" si="15"/>
        <v>0</v>
      </c>
    </row>
    <row r="365" spans="1:9">
      <c r="A365" s="65">
        <f t="shared" si="13"/>
        <v>364</v>
      </c>
      <c r="B365" s="25" t="s">
        <v>295</v>
      </c>
      <c r="C365" s="25"/>
      <c r="D365" s="25" t="s">
        <v>296</v>
      </c>
      <c r="E365" s="19">
        <v>250</v>
      </c>
      <c r="F365" s="19"/>
      <c r="G365" s="19">
        <v>250</v>
      </c>
      <c r="I365" s="58">
        <f t="shared" si="15"/>
        <v>0</v>
      </c>
    </row>
    <row r="366" spans="1:9">
      <c r="A366" s="65">
        <f t="shared" si="13"/>
        <v>365</v>
      </c>
      <c r="B366" s="10" t="s">
        <v>297</v>
      </c>
      <c r="C366" s="10"/>
      <c r="D366" s="10" t="s">
        <v>298</v>
      </c>
      <c r="E366" s="11">
        <v>500</v>
      </c>
      <c r="F366" s="11"/>
      <c r="G366" s="11">
        <v>500</v>
      </c>
      <c r="I366" s="58">
        <f t="shared" si="15"/>
        <v>0</v>
      </c>
    </row>
    <row r="367" spans="1:9">
      <c r="A367" s="65">
        <f t="shared" si="13"/>
        <v>366</v>
      </c>
      <c r="B367" s="25" t="s">
        <v>299</v>
      </c>
      <c r="C367" s="25"/>
      <c r="D367" s="25" t="s">
        <v>300</v>
      </c>
      <c r="E367" s="19">
        <v>250</v>
      </c>
      <c r="F367" s="19"/>
      <c r="G367" s="19">
        <v>250</v>
      </c>
      <c r="I367" s="58">
        <f t="shared" si="15"/>
        <v>0</v>
      </c>
    </row>
    <row r="368" spans="1:9">
      <c r="A368" s="65">
        <f t="shared" si="13"/>
        <v>367</v>
      </c>
      <c r="B368" s="10" t="s">
        <v>301</v>
      </c>
      <c r="C368" s="10"/>
      <c r="D368" s="10" t="s">
        <v>302</v>
      </c>
      <c r="E368" s="11">
        <v>1000</v>
      </c>
      <c r="F368" s="11"/>
      <c r="G368" s="11">
        <v>250</v>
      </c>
      <c r="I368" s="58">
        <f t="shared" si="15"/>
        <v>3</v>
      </c>
    </row>
    <row r="369" spans="1:9">
      <c r="A369" s="65">
        <f t="shared" si="13"/>
        <v>368</v>
      </c>
      <c r="B369" s="25" t="s">
        <v>303</v>
      </c>
      <c r="C369" s="25"/>
      <c r="D369" s="25" t="s">
        <v>160</v>
      </c>
      <c r="E369" s="19">
        <v>1000</v>
      </c>
      <c r="F369" s="19"/>
      <c r="G369" s="19">
        <v>1000</v>
      </c>
      <c r="I369" s="58">
        <f t="shared" si="15"/>
        <v>0</v>
      </c>
    </row>
    <row r="370" spans="1:9">
      <c r="A370" s="65">
        <f t="shared" si="13"/>
        <v>369</v>
      </c>
      <c r="B370" s="10" t="s">
        <v>304</v>
      </c>
      <c r="C370" s="10"/>
      <c r="D370" s="10" t="s">
        <v>99</v>
      </c>
      <c r="E370" s="11">
        <v>1000</v>
      </c>
      <c r="F370" s="11"/>
      <c r="G370" s="11">
        <v>2700</v>
      </c>
      <c r="I370" s="58">
        <f t="shared" si="15"/>
        <v>-0.62962962962962965</v>
      </c>
    </row>
    <row r="371" spans="1:9">
      <c r="A371" s="65">
        <f t="shared" si="13"/>
        <v>370</v>
      </c>
      <c r="B371" s="25" t="s">
        <v>305</v>
      </c>
      <c r="C371" s="25"/>
      <c r="D371" s="25" t="s">
        <v>306</v>
      </c>
      <c r="E371" s="19">
        <v>400</v>
      </c>
      <c r="F371" s="19"/>
      <c r="G371" s="19">
        <v>250</v>
      </c>
      <c r="I371" s="58">
        <f t="shared" si="15"/>
        <v>0.6</v>
      </c>
    </row>
    <row r="372" spans="1:9">
      <c r="A372" s="65">
        <f t="shared" si="13"/>
        <v>371</v>
      </c>
      <c r="B372" s="10" t="s">
        <v>307</v>
      </c>
      <c r="C372" s="10"/>
      <c r="D372" s="10" t="s">
        <v>210</v>
      </c>
      <c r="E372" s="11">
        <v>124350</v>
      </c>
      <c r="F372" s="11"/>
      <c r="G372" s="11">
        <v>17861</v>
      </c>
      <c r="I372" s="58">
        <f t="shared" si="15"/>
        <v>5.9620961872235601</v>
      </c>
    </row>
    <row r="373" spans="1:9">
      <c r="A373" s="65">
        <f t="shared" si="13"/>
        <v>372</v>
      </c>
      <c r="B373" s="25" t="s">
        <v>308</v>
      </c>
      <c r="C373" s="25"/>
      <c r="D373" s="25" t="s">
        <v>309</v>
      </c>
      <c r="E373" s="19"/>
      <c r="F373" s="19"/>
      <c r="G373" s="19">
        <v>0</v>
      </c>
      <c r="I373" s="58" t="e">
        <f t="shared" si="15"/>
        <v>#DIV/0!</v>
      </c>
    </row>
    <row r="374" spans="1:9">
      <c r="A374" s="65">
        <f t="shared" si="13"/>
        <v>373</v>
      </c>
      <c r="B374" s="10"/>
      <c r="C374" s="10"/>
      <c r="D374" s="10" t="s">
        <v>442</v>
      </c>
      <c r="E374" s="11">
        <v>108000</v>
      </c>
      <c r="F374" s="11"/>
      <c r="G374" s="11">
        <v>108000</v>
      </c>
      <c r="I374" s="58">
        <f t="shared" si="15"/>
        <v>0</v>
      </c>
    </row>
    <row r="375" spans="1:9">
      <c r="A375" s="65">
        <f t="shared" si="13"/>
        <v>374</v>
      </c>
      <c r="B375" s="25"/>
      <c r="C375" s="25"/>
      <c r="D375" s="25" t="s">
        <v>479</v>
      </c>
      <c r="E375" s="19">
        <v>12000</v>
      </c>
      <c r="F375" s="19"/>
      <c r="G375" s="19"/>
      <c r="I375" s="58"/>
    </row>
    <row r="376" spans="1:9">
      <c r="A376" s="65">
        <f t="shared" si="13"/>
        <v>375</v>
      </c>
      <c r="B376" s="10"/>
      <c r="C376" s="10"/>
      <c r="D376" s="10" t="s">
        <v>480</v>
      </c>
      <c r="E376" s="11">
        <v>7758</v>
      </c>
      <c r="F376" s="11"/>
      <c r="G376" s="11"/>
      <c r="I376" s="58"/>
    </row>
    <row r="377" spans="1:9">
      <c r="A377" s="65">
        <f t="shared" si="13"/>
        <v>376</v>
      </c>
      <c r="B377" s="25"/>
      <c r="C377" s="25"/>
      <c r="D377" s="25" t="s">
        <v>481</v>
      </c>
      <c r="E377" s="19">
        <v>7500</v>
      </c>
      <c r="F377" s="19"/>
      <c r="G377" s="19"/>
      <c r="I377" s="58"/>
    </row>
    <row r="378" spans="1:9">
      <c r="A378" s="65">
        <f t="shared" si="13"/>
        <v>377</v>
      </c>
      <c r="B378" s="10"/>
      <c r="C378" s="10"/>
      <c r="D378" s="10"/>
      <c r="E378" s="11"/>
      <c r="F378" s="11"/>
      <c r="G378" s="11"/>
    </row>
    <row r="379" spans="1:9">
      <c r="A379" s="65">
        <f t="shared" si="13"/>
        <v>378</v>
      </c>
      <c r="E379" s="16"/>
      <c r="F379" s="16"/>
      <c r="G379" s="17"/>
    </row>
    <row r="380" spans="1:9">
      <c r="A380" s="65">
        <f t="shared" si="13"/>
        <v>379</v>
      </c>
      <c r="B380" s="64" t="s">
        <v>310</v>
      </c>
      <c r="C380" s="9"/>
      <c r="D380" s="9"/>
      <c r="E380" s="29">
        <f>SUM(E324:E378)</f>
        <v>463062</v>
      </c>
      <c r="F380" s="29"/>
      <c r="G380" s="30">
        <f>SUM(G324:G374)</f>
        <v>342637</v>
      </c>
      <c r="I380" s="58">
        <f>(E380-G380)/G380</f>
        <v>0.3514652533147325</v>
      </c>
    </row>
    <row r="381" spans="1:9">
      <c r="A381" s="65">
        <f t="shared" si="13"/>
        <v>380</v>
      </c>
      <c r="B381" s="1"/>
      <c r="C381" s="1"/>
      <c r="D381" s="1"/>
      <c r="E381" s="22"/>
      <c r="F381" s="22"/>
      <c r="G381" s="22"/>
    </row>
    <row r="382" spans="1:9">
      <c r="A382" s="65">
        <f t="shared" si="13"/>
        <v>381</v>
      </c>
      <c r="B382" s="1"/>
      <c r="C382" s="1"/>
      <c r="D382" s="1"/>
      <c r="E382" s="22"/>
      <c r="F382" s="22"/>
      <c r="G382" s="22"/>
    </row>
    <row r="383" spans="1:9">
      <c r="A383" s="65">
        <f t="shared" si="13"/>
        <v>382</v>
      </c>
      <c r="B383" s="1"/>
      <c r="C383" s="1"/>
      <c r="D383" s="1"/>
      <c r="E383" s="22"/>
      <c r="F383" s="22"/>
      <c r="G383" s="22"/>
    </row>
    <row r="384" spans="1:9">
      <c r="A384" s="65">
        <f t="shared" si="13"/>
        <v>383</v>
      </c>
      <c r="B384" s="1"/>
      <c r="C384" s="1"/>
      <c r="D384" s="1"/>
      <c r="E384" s="22"/>
      <c r="F384" s="22"/>
      <c r="G384" s="22"/>
    </row>
    <row r="385" spans="1:7">
      <c r="A385" s="65">
        <f t="shared" si="13"/>
        <v>384</v>
      </c>
      <c r="B385" s="1"/>
      <c r="C385" s="1"/>
      <c r="D385" s="1"/>
      <c r="E385" s="22"/>
      <c r="F385" s="22"/>
      <c r="G385" s="22"/>
    </row>
    <row r="386" spans="1:7">
      <c r="A386" s="65">
        <f t="shared" si="13"/>
        <v>385</v>
      </c>
      <c r="B386" s="1"/>
      <c r="C386" s="1"/>
      <c r="D386" s="1"/>
      <c r="E386" s="22"/>
      <c r="F386" s="22"/>
      <c r="G386" s="22"/>
    </row>
    <row r="387" spans="1:7" ht="12.75" customHeight="1">
      <c r="A387" s="65">
        <f t="shared" ref="A387:A446" si="16">A386+1</f>
        <v>386</v>
      </c>
      <c r="B387" s="1"/>
      <c r="C387" s="1"/>
      <c r="D387" s="1"/>
      <c r="E387" s="22"/>
      <c r="F387" s="22"/>
      <c r="G387" s="22"/>
    </row>
    <row r="388" spans="1:7">
      <c r="A388" s="65">
        <f t="shared" si="16"/>
        <v>387</v>
      </c>
      <c r="B388" s="1"/>
      <c r="C388" s="1"/>
      <c r="D388" s="1"/>
      <c r="E388" s="22"/>
      <c r="F388" s="22"/>
      <c r="G388" s="22"/>
    </row>
    <row r="389" spans="1:7">
      <c r="A389" s="65">
        <f t="shared" si="16"/>
        <v>388</v>
      </c>
      <c r="B389" s="1"/>
      <c r="C389" s="1"/>
      <c r="D389" s="1"/>
      <c r="E389" s="22"/>
      <c r="F389" s="22"/>
      <c r="G389" s="22"/>
    </row>
    <row r="390" spans="1:7">
      <c r="A390" s="65">
        <f t="shared" si="16"/>
        <v>389</v>
      </c>
      <c r="B390" s="1"/>
      <c r="C390" s="1"/>
      <c r="D390" s="1"/>
      <c r="E390" s="22"/>
      <c r="F390" s="22"/>
      <c r="G390" s="22"/>
    </row>
    <row r="391" spans="1:7">
      <c r="A391" s="65">
        <f t="shared" si="16"/>
        <v>390</v>
      </c>
      <c r="B391" s="1"/>
      <c r="C391" s="1"/>
      <c r="D391" s="1"/>
      <c r="E391" s="22"/>
      <c r="F391" s="22"/>
      <c r="G391" s="22"/>
    </row>
    <row r="392" spans="1:7">
      <c r="A392" s="65">
        <f t="shared" si="16"/>
        <v>391</v>
      </c>
      <c r="B392" s="1"/>
      <c r="C392" s="1"/>
      <c r="D392" s="1"/>
      <c r="E392" s="22"/>
      <c r="F392" s="22"/>
      <c r="G392" s="22"/>
    </row>
    <row r="393" spans="1:7">
      <c r="A393" s="65">
        <f t="shared" si="16"/>
        <v>392</v>
      </c>
      <c r="B393" s="1"/>
      <c r="C393" s="1"/>
      <c r="D393" s="1"/>
      <c r="E393" s="22"/>
      <c r="F393" s="22"/>
      <c r="G393" s="22"/>
    </row>
    <row r="394" spans="1:7">
      <c r="A394" s="65">
        <f t="shared" si="16"/>
        <v>393</v>
      </c>
      <c r="B394" s="1"/>
      <c r="C394" s="1"/>
      <c r="D394" s="1"/>
      <c r="E394" s="22"/>
      <c r="F394" s="22"/>
      <c r="G394" s="22"/>
    </row>
    <row r="395" spans="1:7">
      <c r="A395" s="65">
        <f t="shared" si="16"/>
        <v>394</v>
      </c>
      <c r="B395" s="1"/>
      <c r="C395" s="1"/>
      <c r="D395" s="1"/>
      <c r="E395" s="22"/>
      <c r="F395" s="22"/>
      <c r="G395" s="40">
        <v>5</v>
      </c>
    </row>
    <row r="396" spans="1:7">
      <c r="A396" s="65">
        <f t="shared" si="16"/>
        <v>395</v>
      </c>
      <c r="B396" s="1"/>
      <c r="C396" s="1"/>
      <c r="D396" s="1"/>
      <c r="E396" s="22"/>
      <c r="F396" s="22"/>
      <c r="G396" s="40"/>
    </row>
    <row r="397" spans="1:7">
      <c r="A397" s="65">
        <f t="shared" si="16"/>
        <v>396</v>
      </c>
      <c r="B397" s="1"/>
      <c r="C397" s="1"/>
      <c r="D397" s="1"/>
      <c r="E397" s="22"/>
      <c r="F397" s="22"/>
      <c r="G397" s="40"/>
    </row>
    <row r="398" spans="1:7">
      <c r="A398" s="65">
        <f t="shared" si="16"/>
        <v>397</v>
      </c>
      <c r="B398" s="1"/>
      <c r="C398" s="1"/>
      <c r="D398" s="1"/>
      <c r="E398" s="22"/>
      <c r="F398" s="22"/>
      <c r="G398" s="40"/>
    </row>
    <row r="399" spans="1:7">
      <c r="A399" s="65">
        <f t="shared" si="16"/>
        <v>398</v>
      </c>
      <c r="B399" s="1"/>
      <c r="C399" s="1"/>
      <c r="D399" s="1"/>
      <c r="E399" s="22"/>
      <c r="F399" s="22"/>
      <c r="G399" s="40"/>
    </row>
    <row r="400" spans="1:7">
      <c r="A400" s="65">
        <f t="shared" si="16"/>
        <v>399</v>
      </c>
      <c r="B400" s="62" t="s">
        <v>311</v>
      </c>
      <c r="F400" s="2"/>
      <c r="G400" s="2"/>
    </row>
    <row r="401" spans="1:37">
      <c r="A401" s="65">
        <f t="shared" si="16"/>
        <v>400</v>
      </c>
      <c r="F401" s="2"/>
      <c r="G401" s="2"/>
    </row>
    <row r="402" spans="1:37">
      <c r="A402" s="65">
        <f t="shared" si="16"/>
        <v>401</v>
      </c>
      <c r="B402" s="7" t="s">
        <v>312</v>
      </c>
      <c r="C402" s="7"/>
      <c r="D402" s="7" t="s">
        <v>313</v>
      </c>
      <c r="E402" s="8">
        <v>600</v>
      </c>
      <c r="F402" s="8"/>
      <c r="G402" s="8">
        <v>600</v>
      </c>
      <c r="I402" s="58">
        <f t="shared" ref="I402:I418" si="17">(E402-G402)/G402</f>
        <v>0</v>
      </c>
    </row>
    <row r="403" spans="1:37">
      <c r="A403" s="65">
        <f t="shared" si="16"/>
        <v>402</v>
      </c>
      <c r="B403" s="10" t="s">
        <v>314</v>
      </c>
      <c r="C403" s="10"/>
      <c r="D403" s="10" t="s">
        <v>245</v>
      </c>
      <c r="E403" s="11">
        <v>100</v>
      </c>
      <c r="F403" s="11"/>
      <c r="G403" s="11">
        <v>100</v>
      </c>
      <c r="I403" s="58">
        <f t="shared" si="17"/>
        <v>0</v>
      </c>
    </row>
    <row r="404" spans="1:37">
      <c r="A404" s="65">
        <f t="shared" si="16"/>
        <v>403</v>
      </c>
      <c r="B404" s="7" t="s">
        <v>315</v>
      </c>
      <c r="C404" s="7"/>
      <c r="D404" s="7" t="s">
        <v>109</v>
      </c>
      <c r="E404" s="8">
        <v>1100</v>
      </c>
      <c r="F404" s="8"/>
      <c r="G404" s="8">
        <v>1000</v>
      </c>
      <c r="I404" s="58">
        <f t="shared" si="17"/>
        <v>0.1</v>
      </c>
    </row>
    <row r="405" spans="1:37">
      <c r="A405" s="65">
        <f t="shared" si="16"/>
        <v>404</v>
      </c>
      <c r="B405" s="12" t="s">
        <v>316</v>
      </c>
      <c r="C405" s="12"/>
      <c r="D405" s="12" t="s">
        <v>317</v>
      </c>
      <c r="E405" s="13">
        <v>18000</v>
      </c>
      <c r="F405" s="13"/>
      <c r="G405" s="13">
        <v>19000</v>
      </c>
      <c r="I405" s="58">
        <f t="shared" si="17"/>
        <v>-5.2631578947368418E-2</v>
      </c>
    </row>
    <row r="406" spans="1:37">
      <c r="A406" s="65">
        <f t="shared" si="16"/>
        <v>405</v>
      </c>
      <c r="B406" s="7" t="s">
        <v>318</v>
      </c>
      <c r="C406" s="7"/>
      <c r="D406" s="7" t="s">
        <v>319</v>
      </c>
      <c r="E406" s="8">
        <v>3100</v>
      </c>
      <c r="F406" s="8"/>
      <c r="G406" s="8">
        <v>2800</v>
      </c>
      <c r="I406" s="58">
        <f t="shared" si="17"/>
        <v>0.10714285714285714</v>
      </c>
    </row>
    <row r="407" spans="1:37">
      <c r="A407" s="65">
        <f t="shared" si="16"/>
        <v>406</v>
      </c>
      <c r="B407" s="10" t="s">
        <v>320</v>
      </c>
      <c r="C407" s="10"/>
      <c r="D407" s="10" t="s">
        <v>263</v>
      </c>
      <c r="E407" s="11">
        <v>2000</v>
      </c>
      <c r="F407" s="11"/>
      <c r="G407" s="11">
        <v>1800</v>
      </c>
      <c r="I407" s="58">
        <f t="shared" si="17"/>
        <v>0.1111111111111111</v>
      </c>
    </row>
    <row r="408" spans="1:37">
      <c r="A408" s="65">
        <f t="shared" si="16"/>
        <v>407</v>
      </c>
      <c r="B408" s="7" t="s">
        <v>321</v>
      </c>
      <c r="C408" s="7"/>
      <c r="D408" s="7" t="s">
        <v>265</v>
      </c>
      <c r="E408" s="49">
        <f>ROUND((E418+E419)*0.0765,0)</f>
        <v>4017</v>
      </c>
      <c r="F408" s="8"/>
      <c r="G408" s="49">
        <f>ROUND(G418*0.0765,0)</f>
        <v>3726</v>
      </c>
      <c r="I408" s="58">
        <f t="shared" si="17"/>
        <v>7.8099838969404187E-2</v>
      </c>
    </row>
    <row r="409" spans="1:37">
      <c r="A409" s="65">
        <f t="shared" si="16"/>
        <v>408</v>
      </c>
      <c r="B409" s="10" t="s">
        <v>322</v>
      </c>
      <c r="C409" s="10"/>
      <c r="D409" s="10" t="s">
        <v>125</v>
      </c>
      <c r="E409" s="11">
        <v>1185</v>
      </c>
      <c r="F409" s="11"/>
      <c r="G409" s="11">
        <v>1500</v>
      </c>
      <c r="I409" s="58">
        <f t="shared" si="17"/>
        <v>-0.21</v>
      </c>
    </row>
    <row r="410" spans="1:37">
      <c r="A410" s="65">
        <f t="shared" si="16"/>
        <v>409</v>
      </c>
      <c r="B410" s="7" t="s">
        <v>323</v>
      </c>
      <c r="C410" s="7"/>
      <c r="D410" s="7" t="s">
        <v>324</v>
      </c>
      <c r="E410" s="8">
        <v>2000</v>
      </c>
      <c r="F410" s="8"/>
      <c r="G410" s="8">
        <v>2000</v>
      </c>
      <c r="I410" s="58">
        <f t="shared" si="17"/>
        <v>0</v>
      </c>
    </row>
    <row r="411" spans="1:37" s="9" customFormat="1">
      <c r="A411" s="65">
        <f t="shared" si="16"/>
        <v>410</v>
      </c>
      <c r="B411" s="10" t="s">
        <v>325</v>
      </c>
      <c r="C411" s="10"/>
      <c r="D411" s="10" t="s">
        <v>131</v>
      </c>
      <c r="E411" s="11">
        <v>4300</v>
      </c>
      <c r="F411" s="11"/>
      <c r="G411" s="11">
        <v>4300</v>
      </c>
      <c r="H411" s="1"/>
      <c r="I411" s="58">
        <f t="shared" si="17"/>
        <v>0</v>
      </c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</row>
    <row r="412" spans="1:37">
      <c r="A412" s="65">
        <f t="shared" si="16"/>
        <v>411</v>
      </c>
      <c r="B412" s="7" t="s">
        <v>326</v>
      </c>
      <c r="C412" s="7"/>
      <c r="D412" s="7" t="s">
        <v>270</v>
      </c>
      <c r="E412" s="8">
        <v>3000</v>
      </c>
      <c r="F412" s="8"/>
      <c r="G412" s="8">
        <v>3000</v>
      </c>
      <c r="I412" s="58">
        <f t="shared" si="17"/>
        <v>0</v>
      </c>
    </row>
    <row r="413" spans="1:37" s="9" customFormat="1">
      <c r="A413" s="65">
        <f t="shared" si="16"/>
        <v>412</v>
      </c>
      <c r="B413" s="10" t="s">
        <v>327</v>
      </c>
      <c r="C413" s="10"/>
      <c r="D413" s="10" t="s">
        <v>271</v>
      </c>
      <c r="E413" s="20">
        <v>600</v>
      </c>
      <c r="F413" s="11"/>
      <c r="G413" s="20">
        <v>500</v>
      </c>
      <c r="H413" s="1"/>
      <c r="I413" s="58">
        <f t="shared" si="17"/>
        <v>0.2</v>
      </c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</row>
    <row r="414" spans="1:37">
      <c r="A414" s="65">
        <f t="shared" si="16"/>
        <v>413</v>
      </c>
      <c r="B414" s="7" t="s">
        <v>328</v>
      </c>
      <c r="C414" s="7"/>
      <c r="D414" s="7" t="s">
        <v>129</v>
      </c>
      <c r="E414" s="57">
        <f>ROUND((E418)*0.1197,0)</f>
        <v>6005</v>
      </c>
      <c r="F414" s="8"/>
      <c r="G414" s="50">
        <f>ROUND(G418*0.1728,0)</f>
        <v>8416</v>
      </c>
      <c r="I414" s="58">
        <f t="shared" si="17"/>
        <v>-0.28647813688212925</v>
      </c>
    </row>
    <row r="415" spans="1:37">
      <c r="A415" s="65">
        <f t="shared" si="16"/>
        <v>414</v>
      </c>
      <c r="B415" s="10" t="s">
        <v>329</v>
      </c>
      <c r="C415" s="10"/>
      <c r="D415" s="10" t="s">
        <v>330</v>
      </c>
      <c r="E415" s="11">
        <v>1000</v>
      </c>
      <c r="F415" s="11"/>
      <c r="G415" s="11">
        <v>1000</v>
      </c>
      <c r="I415" s="58">
        <f t="shared" si="17"/>
        <v>0</v>
      </c>
    </row>
    <row r="416" spans="1:37">
      <c r="A416" s="65">
        <f t="shared" si="16"/>
        <v>415</v>
      </c>
      <c r="B416" s="7" t="s">
        <v>331</v>
      </c>
      <c r="C416" s="7"/>
      <c r="D416" s="7" t="s">
        <v>273</v>
      </c>
      <c r="E416" s="8">
        <v>1250</v>
      </c>
      <c r="F416" s="8"/>
      <c r="G416" s="8">
        <v>1250</v>
      </c>
      <c r="I416" s="58">
        <f t="shared" si="17"/>
        <v>0</v>
      </c>
    </row>
    <row r="417" spans="1:37">
      <c r="A417" s="65">
        <f t="shared" si="16"/>
        <v>416</v>
      </c>
      <c r="B417" s="10" t="s">
        <v>332</v>
      </c>
      <c r="C417" s="10"/>
      <c r="D417" s="10" t="s">
        <v>275</v>
      </c>
      <c r="E417" s="11">
        <v>25</v>
      </c>
      <c r="F417" s="11"/>
      <c r="G417" s="11">
        <v>25</v>
      </c>
      <c r="I417" s="58">
        <f t="shared" si="17"/>
        <v>0</v>
      </c>
    </row>
    <row r="418" spans="1:37">
      <c r="A418" s="65">
        <f t="shared" si="16"/>
        <v>417</v>
      </c>
      <c r="B418" s="7" t="s">
        <v>333</v>
      </c>
      <c r="C418" s="7"/>
      <c r="D418" s="7" t="s">
        <v>482</v>
      </c>
      <c r="E418" s="8">
        <v>50166</v>
      </c>
      <c r="F418" s="8"/>
      <c r="G418" s="8">
        <v>48705</v>
      </c>
      <c r="I418" s="58">
        <f t="shared" si="17"/>
        <v>2.999692023406221E-2</v>
      </c>
    </row>
    <row r="419" spans="1:37">
      <c r="A419" s="65">
        <f t="shared" si="16"/>
        <v>418</v>
      </c>
      <c r="B419" s="10"/>
      <c r="C419" s="10"/>
      <c r="D419" s="10" t="s">
        <v>478</v>
      </c>
      <c r="E419" s="11">
        <v>2342</v>
      </c>
      <c r="F419" s="11"/>
      <c r="G419" s="11"/>
      <c r="I419" s="58"/>
    </row>
    <row r="420" spans="1:37">
      <c r="A420" s="65">
        <f t="shared" si="16"/>
        <v>419</v>
      </c>
      <c r="B420" s="25" t="s">
        <v>334</v>
      </c>
      <c r="C420" s="25"/>
      <c r="D420" s="25" t="s">
        <v>113</v>
      </c>
      <c r="E420" s="19">
        <v>2000</v>
      </c>
      <c r="F420" s="19"/>
      <c r="G420" s="19">
        <v>2000</v>
      </c>
      <c r="I420" s="58">
        <f t="shared" ref="I420:I434" si="18">(E420-G420)/G420</f>
        <v>0</v>
      </c>
    </row>
    <row r="421" spans="1:37">
      <c r="A421" s="65">
        <f t="shared" si="16"/>
        <v>420</v>
      </c>
      <c r="B421" s="10" t="s">
        <v>335</v>
      </c>
      <c r="C421" s="10"/>
      <c r="D421" s="10" t="s">
        <v>115</v>
      </c>
      <c r="E421" s="11">
        <v>6100</v>
      </c>
      <c r="F421" s="11"/>
      <c r="G421" s="11">
        <v>6000</v>
      </c>
      <c r="I421" s="58">
        <f t="shared" si="18"/>
        <v>1.6666666666666666E-2</v>
      </c>
    </row>
    <row r="422" spans="1:37">
      <c r="A422" s="65">
        <f t="shared" si="16"/>
        <v>421</v>
      </c>
      <c r="B422" s="25" t="s">
        <v>336</v>
      </c>
      <c r="C422" s="25"/>
      <c r="D422" s="25" t="s">
        <v>165</v>
      </c>
      <c r="E422" s="57">
        <f>ROUND((E418)*0.0053,0)</f>
        <v>266</v>
      </c>
      <c r="F422" s="19"/>
      <c r="G422" s="70">
        <f>ROUND(G418*0.0048,0)</f>
        <v>234</v>
      </c>
      <c r="I422" s="58">
        <f t="shared" si="18"/>
        <v>0.13675213675213677</v>
      </c>
    </row>
    <row r="423" spans="1:37" s="9" customFormat="1">
      <c r="A423" s="65">
        <f t="shared" si="16"/>
        <v>422</v>
      </c>
      <c r="B423" s="10" t="s">
        <v>425</v>
      </c>
      <c r="C423" s="10"/>
      <c r="D423" s="10" t="s">
        <v>426</v>
      </c>
      <c r="E423" s="11">
        <v>1000</v>
      </c>
      <c r="F423" s="11"/>
      <c r="G423" s="11">
        <v>1000</v>
      </c>
      <c r="H423" s="1"/>
      <c r="I423" s="58">
        <f t="shared" si="18"/>
        <v>0</v>
      </c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</row>
    <row r="424" spans="1:37">
      <c r="A424" s="65">
        <f t="shared" si="16"/>
        <v>423</v>
      </c>
      <c r="B424" s="25" t="s">
        <v>337</v>
      </c>
      <c r="C424" s="25"/>
      <c r="D424" s="25" t="s">
        <v>338</v>
      </c>
      <c r="E424" s="19">
        <v>350</v>
      </c>
      <c r="F424" s="19"/>
      <c r="G424" s="19">
        <v>350</v>
      </c>
      <c r="I424" s="58">
        <f t="shared" si="18"/>
        <v>0</v>
      </c>
    </row>
    <row r="425" spans="1:37" s="9" customFormat="1">
      <c r="A425" s="65">
        <f t="shared" si="16"/>
        <v>424</v>
      </c>
      <c r="B425" s="10" t="s">
        <v>339</v>
      </c>
      <c r="C425" s="10"/>
      <c r="D425" s="10" t="s">
        <v>340</v>
      </c>
      <c r="E425" s="11">
        <v>350</v>
      </c>
      <c r="F425" s="11"/>
      <c r="G425" s="11">
        <v>350</v>
      </c>
      <c r="H425" s="1"/>
      <c r="I425" s="58">
        <f t="shared" si="18"/>
        <v>0</v>
      </c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</row>
    <row r="426" spans="1:37">
      <c r="A426" s="65">
        <f t="shared" si="16"/>
        <v>425</v>
      </c>
      <c r="B426" s="25" t="s">
        <v>424</v>
      </c>
      <c r="C426" s="25"/>
      <c r="D426" s="25" t="s">
        <v>341</v>
      </c>
      <c r="E426" s="19">
        <v>350</v>
      </c>
      <c r="F426" s="19"/>
      <c r="G426" s="19">
        <v>350</v>
      </c>
      <c r="I426" s="58">
        <f t="shared" si="18"/>
        <v>0</v>
      </c>
    </row>
    <row r="427" spans="1:37" s="9" customFormat="1">
      <c r="A427" s="65">
        <f t="shared" si="16"/>
        <v>426</v>
      </c>
      <c r="B427" s="10" t="s">
        <v>342</v>
      </c>
      <c r="C427" s="10"/>
      <c r="D427" s="10" t="s">
        <v>343</v>
      </c>
      <c r="E427" s="11">
        <v>6500</v>
      </c>
      <c r="F427" s="11"/>
      <c r="G427" s="11">
        <v>6500</v>
      </c>
      <c r="H427" s="1"/>
      <c r="I427" s="58">
        <f t="shared" si="18"/>
        <v>0</v>
      </c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</row>
    <row r="428" spans="1:37" s="9" customFormat="1">
      <c r="A428" s="65">
        <f t="shared" si="16"/>
        <v>427</v>
      </c>
      <c r="B428" s="25" t="s">
        <v>344</v>
      </c>
      <c r="C428" s="25"/>
      <c r="D428" s="25" t="s">
        <v>345</v>
      </c>
      <c r="E428" s="19">
        <v>250</v>
      </c>
      <c r="F428" s="19"/>
      <c r="G428" s="19">
        <v>2000</v>
      </c>
      <c r="H428" s="1"/>
      <c r="I428" s="58">
        <f t="shared" si="18"/>
        <v>-0.875</v>
      </c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</row>
    <row r="429" spans="1:37">
      <c r="A429" s="65">
        <f t="shared" si="16"/>
        <v>428</v>
      </c>
      <c r="B429" s="10" t="s">
        <v>427</v>
      </c>
      <c r="C429" s="10"/>
      <c r="D429" s="10" t="s">
        <v>348</v>
      </c>
      <c r="E429" s="11">
        <v>250</v>
      </c>
      <c r="F429" s="11"/>
      <c r="G429" s="11">
        <v>250</v>
      </c>
      <c r="I429" s="58">
        <f t="shared" si="18"/>
        <v>0</v>
      </c>
    </row>
    <row r="430" spans="1:37" s="9" customFormat="1">
      <c r="A430" s="65">
        <f t="shared" si="16"/>
        <v>429</v>
      </c>
      <c r="B430" s="25" t="s">
        <v>349</v>
      </c>
      <c r="C430" s="25"/>
      <c r="D430" s="25" t="s">
        <v>350</v>
      </c>
      <c r="E430" s="19">
        <v>500</v>
      </c>
      <c r="F430" s="19"/>
      <c r="G430" s="19">
        <v>500</v>
      </c>
      <c r="H430" s="1"/>
      <c r="I430" s="58">
        <f t="shared" si="18"/>
        <v>0</v>
      </c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</row>
    <row r="431" spans="1:37" s="9" customFormat="1">
      <c r="A431" s="65">
        <f t="shared" si="16"/>
        <v>430</v>
      </c>
      <c r="B431" s="10" t="s">
        <v>346</v>
      </c>
      <c r="C431" s="10"/>
      <c r="D431" s="10" t="s">
        <v>347</v>
      </c>
      <c r="E431" s="11">
        <v>500</v>
      </c>
      <c r="F431" s="11"/>
      <c r="G431" s="11">
        <v>500</v>
      </c>
      <c r="H431" s="1"/>
      <c r="I431" s="58">
        <f t="shared" si="18"/>
        <v>0</v>
      </c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</row>
    <row r="432" spans="1:37">
      <c r="A432" s="65">
        <f t="shared" si="16"/>
        <v>431</v>
      </c>
      <c r="B432" s="25" t="s">
        <v>351</v>
      </c>
      <c r="C432" s="25"/>
      <c r="D432" s="25" t="s">
        <v>352</v>
      </c>
      <c r="E432" s="19">
        <v>133000</v>
      </c>
      <c r="F432" s="19"/>
      <c r="G432" s="19">
        <v>120000</v>
      </c>
      <c r="I432" s="58">
        <f t="shared" si="18"/>
        <v>0.10833333333333334</v>
      </c>
    </row>
    <row r="433" spans="1:37" s="9" customFormat="1">
      <c r="A433" s="65">
        <f t="shared" si="16"/>
        <v>432</v>
      </c>
      <c r="B433" s="10" t="s">
        <v>353</v>
      </c>
      <c r="C433" s="10"/>
      <c r="D433" s="10" t="s">
        <v>354</v>
      </c>
      <c r="E433" s="11"/>
      <c r="F433" s="11"/>
      <c r="G433" s="11"/>
      <c r="H433" s="1"/>
      <c r="I433" s="58" t="e">
        <f t="shared" si="18"/>
        <v>#DIV/0!</v>
      </c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</row>
    <row r="434" spans="1:37">
      <c r="A434" s="65">
        <f t="shared" si="16"/>
        <v>433</v>
      </c>
      <c r="B434" s="25" t="s">
        <v>355</v>
      </c>
      <c r="C434" s="25"/>
      <c r="D434" s="25" t="s">
        <v>210</v>
      </c>
      <c r="E434" s="19"/>
      <c r="F434" s="19"/>
      <c r="G434" s="19"/>
      <c r="I434" s="58" t="e">
        <f t="shared" si="18"/>
        <v>#DIV/0!</v>
      </c>
    </row>
    <row r="435" spans="1:37">
      <c r="A435" s="65">
        <f t="shared" si="16"/>
        <v>434</v>
      </c>
      <c r="E435" s="37"/>
      <c r="F435" s="37"/>
      <c r="G435" s="41"/>
    </row>
    <row r="436" spans="1:37" s="9" customFormat="1">
      <c r="A436" s="65">
        <f t="shared" si="16"/>
        <v>435</v>
      </c>
      <c r="B436" s="64" t="s">
        <v>356</v>
      </c>
      <c r="E436" s="29">
        <f>SUM(E402:E434)</f>
        <v>252206</v>
      </c>
      <c r="F436" s="29"/>
      <c r="G436" s="30">
        <f>SUM(G402:G434)</f>
        <v>239756</v>
      </c>
      <c r="H436" s="1"/>
      <c r="I436" s="58">
        <f>(E436-G436)/G436</f>
        <v>5.1927793256477416E-2</v>
      </c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</row>
    <row r="437" spans="1:37">
      <c r="A437" s="65">
        <f t="shared" si="16"/>
        <v>436</v>
      </c>
      <c r="B437" s="1"/>
      <c r="C437" s="1"/>
      <c r="D437" s="1"/>
      <c r="E437" s="21"/>
      <c r="F437" s="21"/>
      <c r="G437" s="22"/>
    </row>
    <row r="438" spans="1:37" s="9" customFormat="1">
      <c r="A438" s="65">
        <f t="shared" si="16"/>
        <v>437</v>
      </c>
      <c r="B438" s="1"/>
      <c r="C438" s="1"/>
      <c r="D438" s="1"/>
      <c r="E438" s="21"/>
      <c r="F438" s="21"/>
      <c r="G438" s="22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</row>
    <row r="439" spans="1:37">
      <c r="A439" s="65">
        <f t="shared" si="16"/>
        <v>438</v>
      </c>
      <c r="B439" s="62" t="s">
        <v>435</v>
      </c>
      <c r="C439" s="1"/>
      <c r="D439" s="1"/>
      <c r="E439" s="21"/>
      <c r="F439" s="21"/>
      <c r="G439" s="21"/>
    </row>
    <row r="440" spans="1:37" s="9" customFormat="1">
      <c r="A440" s="65">
        <f t="shared" si="16"/>
        <v>439</v>
      </c>
      <c r="B440" s="10" t="s">
        <v>433</v>
      </c>
      <c r="C440" s="10"/>
      <c r="D440" s="10" t="s">
        <v>434</v>
      </c>
      <c r="E440" s="11"/>
      <c r="F440" s="11"/>
      <c r="G440" s="11"/>
      <c r="H440" s="1"/>
      <c r="I440" s="58" t="e">
        <f>(E440-G440)/G440</f>
        <v>#DIV/0!</v>
      </c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</row>
    <row r="441" spans="1:37">
      <c r="A441" s="65">
        <f t="shared" si="16"/>
        <v>440</v>
      </c>
      <c r="B441" s="1"/>
      <c r="C441" s="1"/>
      <c r="D441" s="1"/>
      <c r="E441" s="21"/>
      <c r="F441" s="21"/>
      <c r="G441" s="21"/>
    </row>
    <row r="442" spans="1:37" s="9" customFormat="1">
      <c r="A442" s="65">
        <f t="shared" si="16"/>
        <v>441</v>
      </c>
      <c r="B442" s="63" t="s">
        <v>357</v>
      </c>
      <c r="E442" s="26">
        <f>E380+E436+E440</f>
        <v>715268</v>
      </c>
      <c r="F442" s="35"/>
      <c r="G442" s="36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</row>
    <row r="443" spans="1:37">
      <c r="A443" s="65">
        <f t="shared" si="16"/>
        <v>442</v>
      </c>
      <c r="B443" s="1"/>
      <c r="C443" s="1"/>
      <c r="D443" s="1"/>
      <c r="E443" s="22"/>
      <c r="F443" s="22"/>
      <c r="G443" s="22"/>
    </row>
    <row r="444" spans="1:37" s="9" customFormat="1">
      <c r="A444" s="65">
        <f t="shared" si="16"/>
        <v>443</v>
      </c>
      <c r="B444" s="1"/>
      <c r="C444" s="1"/>
      <c r="D444" s="1"/>
      <c r="E444" s="22"/>
      <c r="F444" s="22"/>
      <c r="G444" s="22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</row>
    <row r="445" spans="1:37" s="9" customFormat="1">
      <c r="A445" s="65">
        <f t="shared" si="16"/>
        <v>444</v>
      </c>
      <c r="B445" s="1"/>
      <c r="C445" s="1"/>
      <c r="D445" s="1"/>
      <c r="E445" s="22"/>
      <c r="F445" s="22"/>
      <c r="G445" s="22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</row>
    <row r="446" spans="1:37" s="9" customFormat="1">
      <c r="A446" s="65">
        <f t="shared" si="16"/>
        <v>445</v>
      </c>
      <c r="B446" s="1"/>
      <c r="C446" s="1"/>
      <c r="D446" s="1"/>
      <c r="E446" s="22"/>
      <c r="F446" s="22"/>
      <c r="G446" s="22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</row>
    <row r="447" spans="1:37" s="9" customFormat="1" ht="12.75" customHeight="1">
      <c r="A447" s="65">
        <f t="shared" ref="A447:A459" si="19">A446+1</f>
        <v>446</v>
      </c>
      <c r="B447" s="1"/>
      <c r="C447" s="1"/>
      <c r="D447" s="1"/>
      <c r="E447" s="22"/>
      <c r="F447" s="22"/>
      <c r="G447" s="22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</row>
    <row r="448" spans="1:37" s="9" customFormat="1">
      <c r="A448" s="65">
        <f t="shared" si="19"/>
        <v>447</v>
      </c>
      <c r="B448" s="1"/>
      <c r="C448" s="1"/>
      <c r="D448" s="1"/>
      <c r="E448" s="22"/>
      <c r="F448" s="22"/>
      <c r="G448" s="22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</row>
    <row r="449" spans="1:37" s="9" customFormat="1">
      <c r="A449" s="65">
        <f t="shared" si="19"/>
        <v>448</v>
      </c>
      <c r="B449" s="2"/>
      <c r="C449" s="2"/>
      <c r="D449" s="2"/>
      <c r="E449" s="2"/>
      <c r="F449" s="2"/>
      <c r="G449" s="2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</row>
    <row r="450" spans="1:37" s="9" customFormat="1">
      <c r="A450" s="65">
        <f t="shared" si="19"/>
        <v>449</v>
      </c>
      <c r="B450" s="2"/>
      <c r="C450" s="2"/>
      <c r="D450" s="2"/>
      <c r="E450" s="2"/>
      <c r="F450" s="3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</row>
    <row r="451" spans="1:37" s="9" customFormat="1">
      <c r="A451" s="65">
        <f t="shared" si="19"/>
        <v>450</v>
      </c>
      <c r="B451" s="2"/>
      <c r="C451" s="2"/>
      <c r="D451" s="12" t="s">
        <v>387</v>
      </c>
      <c r="E451" s="42" t="s">
        <v>388</v>
      </c>
      <c r="F451" s="43"/>
      <c r="G451" s="51" t="s">
        <v>389</v>
      </c>
      <c r="H451" s="51"/>
      <c r="I451" s="51" t="s">
        <v>390</v>
      </c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</row>
    <row r="452" spans="1:37" s="9" customFormat="1">
      <c r="A452" s="65">
        <f t="shared" si="19"/>
        <v>451</v>
      </c>
      <c r="B452" s="2"/>
      <c r="C452" s="2"/>
      <c r="D452" s="12"/>
      <c r="E452" s="12"/>
      <c r="F452" s="43"/>
      <c r="G452" s="10"/>
      <c r="H452" s="10"/>
      <c r="I452" s="10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</row>
    <row r="453" spans="1:37" s="9" customFormat="1">
      <c r="A453" s="65">
        <f t="shared" si="19"/>
        <v>452</v>
      </c>
      <c r="B453" s="2"/>
      <c r="C453" s="2"/>
      <c r="D453" s="12" t="s">
        <v>391</v>
      </c>
      <c r="E453" s="46">
        <f>E78</f>
        <v>973964</v>
      </c>
      <c r="F453" s="47"/>
      <c r="G453" s="44">
        <f>E274</f>
        <v>973964</v>
      </c>
      <c r="H453" s="44"/>
      <c r="I453" s="44">
        <f>E453-G453</f>
        <v>0</v>
      </c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</row>
    <row r="454" spans="1:37" s="9" customFormat="1">
      <c r="A454" s="65">
        <f t="shared" si="19"/>
        <v>453</v>
      </c>
      <c r="B454" s="2"/>
      <c r="C454" s="2"/>
      <c r="D454" s="12"/>
      <c r="E454" s="46"/>
      <c r="F454" s="47"/>
      <c r="G454" s="44"/>
      <c r="H454" s="44"/>
      <c r="I454" s="44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</row>
    <row r="455" spans="1:37" s="9" customFormat="1">
      <c r="A455" s="65">
        <f t="shared" si="19"/>
        <v>454</v>
      </c>
      <c r="B455" s="2"/>
      <c r="C455" s="2"/>
      <c r="D455" s="12" t="s">
        <v>392</v>
      </c>
      <c r="E455" s="46">
        <f>E309</f>
        <v>715268</v>
      </c>
      <c r="F455" s="47"/>
      <c r="G455" s="44">
        <f>E442</f>
        <v>715268</v>
      </c>
      <c r="H455" s="44"/>
      <c r="I455" s="44">
        <f>E455-G455</f>
        <v>0</v>
      </c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</row>
    <row r="456" spans="1:37" s="9" customFormat="1">
      <c r="A456" s="65">
        <f t="shared" si="19"/>
        <v>455</v>
      </c>
      <c r="B456" s="2"/>
      <c r="C456" s="2"/>
      <c r="D456" s="12"/>
      <c r="E456" s="46"/>
      <c r="F456" s="47"/>
      <c r="G456" s="44"/>
      <c r="H456" s="44"/>
      <c r="I456" s="44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</row>
    <row r="457" spans="1:37">
      <c r="A457" s="65">
        <f t="shared" si="19"/>
        <v>456</v>
      </c>
      <c r="D457" s="12" t="s">
        <v>393</v>
      </c>
      <c r="E457" s="46">
        <f>SUM(E453:E455)</f>
        <v>1689232</v>
      </c>
      <c r="F457" s="47"/>
      <c r="G457" s="46">
        <f>SUM(G453:G455)</f>
        <v>1689232</v>
      </c>
      <c r="H457" s="46"/>
      <c r="I457" s="44">
        <f>SUM(I453:I456)</f>
        <v>0</v>
      </c>
    </row>
    <row r="458" spans="1:37">
      <c r="A458" s="65">
        <f t="shared" si="19"/>
        <v>457</v>
      </c>
    </row>
    <row r="459" spans="1:37">
      <c r="A459" s="65">
        <f t="shared" si="19"/>
        <v>458</v>
      </c>
    </row>
    <row r="468" spans="7:7">
      <c r="G468" s="4"/>
    </row>
    <row r="473" spans="7:7">
      <c r="G473" s="4">
        <v>6</v>
      </c>
    </row>
  </sheetData>
  <phoneticPr fontId="1" type="noConversion"/>
  <pageMargins left="0.25" right="0.25" top="0.25" bottom="0.25" header="0.5" footer="0.5"/>
  <pageSetup paperSize="5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Austin C. Garber II</dc:creator>
  <cp:lastModifiedBy>auszen</cp:lastModifiedBy>
  <cp:lastPrinted>2014-05-06T17:12:20Z</cp:lastPrinted>
  <dcterms:created xsi:type="dcterms:W3CDTF">2009-04-20T15:05:24Z</dcterms:created>
  <dcterms:modified xsi:type="dcterms:W3CDTF">2014-06-26T16:35:52Z</dcterms:modified>
</cp:coreProperties>
</file>